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YSJ-20200423BFH\Desktop\"/>
    </mc:Choice>
  </mc:AlternateContent>
  <bookViews>
    <workbookView xWindow="-6210" yWindow="-90" windowWidth="17280" windowHeight="8970" firstSheet="5" activeTab="1"/>
  </bookViews>
  <sheets>
    <sheet name="封面" sheetId="1" r:id="rId1"/>
    <sheet name="01两级文书" sheetId="2" r:id="rId2"/>
    <sheet name="02两级直播" sheetId="3" r:id="rId3"/>
    <sheet name="03两级流程" sheetId="4" r:id="rId4"/>
    <sheet name="04综合结案" sheetId="5" r:id="rId5"/>
    <sheet name="05两级诉讼旧存" sheetId="6" r:id="rId6"/>
    <sheet name="06两级执行旧存" sheetId="7" r:id="rId7"/>
    <sheet name="07智慧法院" sheetId="8" r:id="rId8"/>
    <sheet name="08微法院" sheetId="9" r:id="rId9"/>
    <sheet name="09信息发布情况" sheetId="10" r:id="rId10"/>
    <sheet name="10两级卷宗" sheetId="11" r:id="rId11"/>
    <sheet name="11两级法院院庭长监管" sheetId="12" r:id="rId12"/>
    <sheet name="12审判效率" sheetId="13" r:id="rId13"/>
    <sheet name="13审判质量" sheetId="14" r:id="rId14"/>
    <sheet name="14长期未结" sheetId="15" r:id="rId15"/>
    <sheet name="15基层院排名" sheetId="16" r:id="rId16"/>
  </sheets>
  <definedNames>
    <definedName name="_xlnm._FilterDatabase" localSheetId="3" hidden="1">'03两级流程'!$A$6:$M$15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6" l="1"/>
  <c r="C14" i="16"/>
  <c r="C13" i="16"/>
  <c r="C12" i="16"/>
  <c r="C11" i="16"/>
  <c r="C10" i="16"/>
  <c r="C9" i="16"/>
  <c r="C8" i="16"/>
  <c r="C7" i="16"/>
  <c r="C6" i="16"/>
  <c r="C5" i="16"/>
  <c r="C4" i="16"/>
  <c r="G20" i="15"/>
  <c r="E20" i="15"/>
  <c r="D20" i="15"/>
  <c r="C20" i="15"/>
  <c r="C21" i="15" s="1"/>
  <c r="F19" i="15"/>
  <c r="F18" i="15"/>
  <c r="F17" i="15"/>
  <c r="F16" i="15"/>
  <c r="F15" i="15"/>
  <c r="F14" i="15"/>
  <c r="F13" i="15"/>
  <c r="F12" i="15"/>
  <c r="F11" i="15"/>
  <c r="F20" i="15" s="1"/>
  <c r="F10" i="15"/>
  <c r="G9" i="15"/>
  <c r="G21" i="15" s="1"/>
  <c r="E9" i="15"/>
  <c r="E21" i="15" s="1"/>
  <c r="D9" i="15"/>
  <c r="D21" i="15" s="1"/>
  <c r="F7" i="15"/>
  <c r="F6" i="15"/>
  <c r="F5" i="15"/>
  <c r="F9" i="15" s="1"/>
  <c r="F21" i="15" s="1"/>
  <c r="F4" i="15"/>
  <c r="C17" i="12"/>
  <c r="B17" i="12"/>
  <c r="D17" i="12" s="1"/>
  <c r="D16" i="12"/>
  <c r="D15" i="12"/>
  <c r="D14" i="12"/>
  <c r="D13" i="12"/>
  <c r="D12" i="12"/>
  <c r="D11" i="12"/>
  <c r="D10" i="12"/>
  <c r="D9" i="12"/>
  <c r="D8" i="12"/>
  <c r="D7" i="12"/>
  <c r="D6" i="12"/>
  <c r="Q17" i="11"/>
  <c r="P17" i="11"/>
  <c r="O17" i="11"/>
  <c r="M17" i="11"/>
  <c r="J17" i="11"/>
  <c r="I17" i="11"/>
  <c r="H17" i="11"/>
  <c r="F17" i="11"/>
  <c r="G17" i="11" s="1"/>
  <c r="E17" i="11"/>
  <c r="D17" i="11"/>
  <c r="C17" i="11"/>
  <c r="L16" i="11"/>
  <c r="N16" i="11" s="1"/>
  <c r="N15" i="11"/>
  <c r="L15" i="11"/>
  <c r="L14" i="11"/>
  <c r="N14" i="11" s="1"/>
  <c r="N13" i="11"/>
  <c r="L13" i="11"/>
  <c r="L12" i="11"/>
  <c r="N12" i="11" s="1"/>
  <c r="K11" i="11"/>
  <c r="L11" i="11" s="1"/>
  <c r="N11" i="11" s="1"/>
  <c r="N10" i="11"/>
  <c r="L10" i="11"/>
  <c r="K9" i="11"/>
  <c r="L9" i="11" s="1"/>
  <c r="N9" i="11" s="1"/>
  <c r="K8" i="11"/>
  <c r="L8" i="11" s="1"/>
  <c r="N8" i="11" s="1"/>
  <c r="N7" i="11"/>
  <c r="L7" i="11"/>
  <c r="K7" i="11"/>
  <c r="K17" i="11" s="1"/>
  <c r="L6" i="11"/>
  <c r="N6" i="11" s="1"/>
  <c r="J16" i="10"/>
  <c r="I16" i="10"/>
  <c r="G16" i="10"/>
  <c r="F16" i="10"/>
  <c r="E16" i="10"/>
  <c r="D16" i="10"/>
  <c r="H16" i="10" s="1"/>
  <c r="H15" i="10"/>
  <c r="H14" i="10"/>
  <c r="H13" i="10"/>
  <c r="H12" i="10"/>
  <c r="H11" i="10"/>
  <c r="H10" i="10"/>
  <c r="H9" i="10"/>
  <c r="H8" i="10"/>
  <c r="H7" i="10"/>
  <c r="H6" i="10"/>
  <c r="H5" i="10"/>
  <c r="C16" i="9"/>
  <c r="D16" i="9" s="1"/>
  <c r="B16" i="9"/>
  <c r="D15" i="9"/>
  <c r="D14" i="9"/>
  <c r="D13" i="9"/>
  <c r="D12" i="9"/>
  <c r="D11" i="9"/>
  <c r="D10" i="9"/>
  <c r="D9" i="9"/>
  <c r="D8" i="9"/>
  <c r="D7" i="9"/>
  <c r="D6" i="9"/>
  <c r="D5" i="9"/>
  <c r="U18" i="8"/>
  <c r="K16" i="7"/>
  <c r="E16" i="7"/>
  <c r="D16" i="7"/>
  <c r="K15" i="7"/>
  <c r="E15" i="7"/>
  <c r="D15" i="7"/>
  <c r="K14" i="7"/>
  <c r="E14" i="7"/>
  <c r="D14" i="7"/>
  <c r="K13" i="7"/>
  <c r="E13" i="7"/>
  <c r="D13" i="7"/>
  <c r="K12" i="7"/>
  <c r="E12" i="7"/>
  <c r="D12" i="7"/>
  <c r="K11" i="7"/>
  <c r="E11" i="7"/>
  <c r="D11" i="7"/>
  <c r="K10" i="7"/>
  <c r="E10" i="7"/>
  <c r="D10" i="7"/>
  <c r="K9" i="7"/>
  <c r="E9" i="7"/>
  <c r="D9" i="7"/>
  <c r="K8" i="7"/>
  <c r="E8" i="7"/>
  <c r="D8" i="7"/>
  <c r="K7" i="7"/>
  <c r="E7" i="7"/>
  <c r="D7" i="7"/>
  <c r="K6" i="7"/>
  <c r="E6" i="7"/>
  <c r="D6" i="7"/>
  <c r="K5" i="7"/>
  <c r="E5" i="7"/>
  <c r="D5" i="7"/>
  <c r="K16" i="6"/>
  <c r="J16" i="6"/>
  <c r="I16" i="6"/>
  <c r="C16" i="6" s="1"/>
  <c r="E15" i="6"/>
  <c r="C15" i="6"/>
  <c r="D15" i="6" s="1"/>
  <c r="E14" i="6"/>
  <c r="D14" i="6"/>
  <c r="C14" i="6"/>
  <c r="C13" i="6"/>
  <c r="E13" i="6" s="1"/>
  <c r="C12" i="6"/>
  <c r="D12" i="6" s="1"/>
  <c r="E11" i="6"/>
  <c r="C11" i="6"/>
  <c r="D11" i="6" s="1"/>
  <c r="E10" i="6"/>
  <c r="D10" i="6"/>
  <c r="C10" i="6"/>
  <c r="C9" i="6"/>
  <c r="E9" i="6" s="1"/>
  <c r="C8" i="6"/>
  <c r="D8" i="6" s="1"/>
  <c r="E7" i="6"/>
  <c r="C7" i="6"/>
  <c r="D7" i="6" s="1"/>
  <c r="E6" i="6"/>
  <c r="D6" i="6"/>
  <c r="C6" i="6"/>
  <c r="C5" i="6"/>
  <c r="E5" i="6" s="1"/>
  <c r="L16" i="4"/>
  <c r="M16" i="4" s="1"/>
  <c r="K16" i="4"/>
  <c r="J16" i="4"/>
  <c r="I16" i="4"/>
  <c r="H16" i="4"/>
  <c r="F16" i="4"/>
  <c r="E16" i="4"/>
  <c r="C16" i="4"/>
  <c r="B16" i="4"/>
  <c r="G16" i="4" s="1"/>
  <c r="M15" i="4"/>
  <c r="J15" i="4"/>
  <c r="G15" i="4"/>
  <c r="M14" i="4"/>
  <c r="J14" i="4"/>
  <c r="G14" i="4"/>
  <c r="M13" i="4"/>
  <c r="J13" i="4"/>
  <c r="G13" i="4"/>
  <c r="M12" i="4"/>
  <c r="J12" i="4"/>
  <c r="G12" i="4"/>
  <c r="M11" i="4"/>
  <c r="J11" i="4"/>
  <c r="G11" i="4"/>
  <c r="M10" i="4"/>
  <c r="J10" i="4"/>
  <c r="G10" i="4"/>
  <c r="M9" i="4"/>
  <c r="J9" i="4"/>
  <c r="G9" i="4"/>
  <c r="M8" i="4"/>
  <c r="J8" i="4"/>
  <c r="G8" i="4"/>
  <c r="M7" i="4"/>
  <c r="J7" i="4"/>
  <c r="G7" i="4"/>
  <c r="M6" i="4"/>
  <c r="J6" i="4"/>
  <c r="G6" i="4"/>
  <c r="M5" i="4"/>
  <c r="J5" i="4"/>
  <c r="G5" i="4"/>
  <c r="I16" i="3"/>
  <c r="H16" i="3"/>
  <c r="G16" i="3"/>
  <c r="F16" i="3"/>
  <c r="J16" i="3" s="1"/>
  <c r="K16" i="3" s="1"/>
  <c r="E16" i="3"/>
  <c r="D16" i="3"/>
  <c r="C16" i="3"/>
  <c r="B16" i="3"/>
  <c r="J15" i="3"/>
  <c r="K15" i="3" s="1"/>
  <c r="D15" i="3"/>
  <c r="J14" i="3"/>
  <c r="K14" i="3" s="1"/>
  <c r="D14" i="3"/>
  <c r="J13" i="3"/>
  <c r="K13" i="3" s="1"/>
  <c r="D13" i="3"/>
  <c r="K12" i="3"/>
  <c r="J12" i="3"/>
  <c r="D12" i="3"/>
  <c r="J11" i="3"/>
  <c r="K11" i="3" s="1"/>
  <c r="D11" i="3"/>
  <c r="J10" i="3"/>
  <c r="K10" i="3" s="1"/>
  <c r="D10" i="3"/>
  <c r="J9" i="3"/>
  <c r="K9" i="3" s="1"/>
  <c r="D9" i="3"/>
  <c r="K8" i="3"/>
  <c r="J8" i="3"/>
  <c r="D8" i="3"/>
  <c r="J7" i="3"/>
  <c r="K7" i="3" s="1"/>
  <c r="D7" i="3"/>
  <c r="J6" i="3"/>
  <c r="K6" i="3" s="1"/>
  <c r="D6" i="3"/>
  <c r="J5" i="3"/>
  <c r="K5" i="3" s="1"/>
  <c r="D5" i="3"/>
  <c r="G5" i="2"/>
  <c r="D5" i="2"/>
  <c r="H5" i="2" s="1"/>
  <c r="D16" i="6" l="1"/>
  <c r="E16" i="6"/>
  <c r="L17" i="11"/>
  <c r="N17" i="11" s="1"/>
  <c r="D5" i="6"/>
  <c r="D9" i="6"/>
  <c r="E8" i="6"/>
  <c r="E12" i="6"/>
  <c r="D13" i="6"/>
</calcChain>
</file>

<file path=xl/sharedStrings.xml><?xml version="1.0" encoding="utf-8"?>
<sst xmlns="http://schemas.openxmlformats.org/spreadsheetml/2006/main" count="494" uniqueCount="333">
  <si>
    <t>吉林市中级人民法院</t>
  </si>
  <si>
    <t>吉林市两级法院裁判文书公开情况统计表</t>
  </si>
  <si>
    <t>法院</t>
  </si>
  <si>
    <t>结案情况</t>
  </si>
  <si>
    <t>文书上网情况</t>
  </si>
  <si>
    <t>诉讼结案</t>
  </si>
  <si>
    <t>执行结案</t>
  </si>
  <si>
    <t>结案总数</t>
  </si>
  <si>
    <t>公开文书</t>
  </si>
  <si>
    <t>公开信息</t>
  </si>
  <si>
    <t>公开总数</t>
  </si>
  <si>
    <t>吉林中院</t>
  </si>
  <si>
    <t>舒兰法院</t>
  </si>
  <si>
    <t>龙潭法院</t>
  </si>
  <si>
    <t>磐石法院</t>
  </si>
  <si>
    <t>丰满法院</t>
  </si>
  <si>
    <t>永吉法院</t>
  </si>
  <si>
    <t>昌邑法院</t>
  </si>
  <si>
    <t>船营法院</t>
  </si>
  <si>
    <t>蛟河法院</t>
  </si>
  <si>
    <t>高新法院</t>
  </si>
  <si>
    <t>桦甸法院</t>
  </si>
  <si>
    <t>合计</t>
  </si>
  <si>
    <t>吉林市两级法院庭审直播统计表</t>
  </si>
  <si>
    <t>法院</t>
  </si>
  <si>
    <t>受理诉讼案件</t>
  </si>
  <si>
    <t>减刑假释案件</t>
  </si>
  <si>
    <t>庭审直播情况</t>
  </si>
  <si>
    <t>庭审直播率30%</t>
  </si>
  <si>
    <t>旧存</t>
  </si>
  <si>
    <t>新收</t>
  </si>
  <si>
    <t>合计</t>
  </si>
  <si>
    <t>民事案件</t>
  </si>
  <si>
    <t>刑事案件</t>
  </si>
  <si>
    <t>行政案件</t>
  </si>
  <si>
    <t>其他案件</t>
  </si>
  <si>
    <t>吉林中院</t>
  </si>
  <si>
    <t>蛟河法院</t>
  </si>
  <si>
    <t>高新法院</t>
  </si>
  <si>
    <t>船营法院</t>
  </si>
  <si>
    <t>龙潭法院</t>
  </si>
  <si>
    <t>永吉法院</t>
  </si>
  <si>
    <t>磐石法院</t>
  </si>
  <si>
    <t>舒兰法院</t>
  </si>
  <si>
    <t>桦甸法院</t>
  </si>
  <si>
    <t>丰满法院</t>
  </si>
  <si>
    <t>昌邑法院</t>
  </si>
  <si>
    <t>吉林市两级法院审判流程信息公开情况统计表</t>
  </si>
  <si>
    <t>案件公开情况</t>
  </si>
  <si>
    <t>有效案件公开情况95%</t>
  </si>
  <si>
    <t>电子送达30%</t>
  </si>
  <si>
    <t>文书公开30%</t>
  </si>
  <si>
    <t>应公开案件数</t>
  </si>
  <si>
    <t>已公开案件数</t>
  </si>
  <si>
    <t>公开率</t>
  </si>
  <si>
    <t>有效公开案件数</t>
  </si>
  <si>
    <t>有效公开率</t>
  </si>
  <si>
    <t>无效公开案件数量</t>
  </si>
  <si>
    <t>发送电子送达总数</t>
  </si>
  <si>
    <t>成功发送电子送达数</t>
  </si>
  <si>
    <t>电子送达率</t>
  </si>
  <si>
    <t>已上传文书数</t>
  </si>
  <si>
    <t>已公开文书数</t>
  </si>
  <si>
    <t>有效公开率</t>
  </si>
  <si>
    <t>合计</t>
  </si>
  <si>
    <t>吉林市两级法院各类案件收结存统计</t>
  </si>
  <si>
    <t>旧存</t>
  </si>
  <si>
    <t>新收</t>
  </si>
  <si>
    <t>未结</t>
  </si>
  <si>
    <t>结案</t>
  </si>
  <si>
    <t>总计</t>
  </si>
  <si>
    <t>结案率</t>
  </si>
  <si>
    <t>结收比</t>
  </si>
  <si>
    <t>已结</t>
  </si>
  <si>
    <t>高新法院</t>
  </si>
  <si>
    <t>吉林市两级法院旧存诉讼案件清理进度统计表</t>
  </si>
  <si>
    <t>旧存</t>
  </si>
  <si>
    <t>1月</t>
  </si>
  <si>
    <t>2月</t>
  </si>
  <si>
    <t>中    院</t>
  </si>
  <si>
    <t>吉林市两级法院旧存执行案件清理进度统计表</t>
  </si>
  <si>
    <t>网上立案（50%)</t>
  </si>
  <si>
    <t>民事一审案件</t>
  </si>
  <si>
    <t>行政一审案件</t>
  </si>
  <si>
    <t>网上立案</t>
  </si>
  <si>
    <t>立案总数</t>
  </si>
  <si>
    <t>立案率</t>
  </si>
  <si>
    <t>数量</t>
  </si>
  <si>
    <t>证据交换率</t>
  </si>
  <si>
    <t>送达率</t>
  </si>
  <si>
    <t>吉林市中级人民法院外网平台信息发布情况统计表</t>
  </si>
  <si>
    <t>统计区间：2020年2月1日-2月29日</t>
  </si>
  <si>
    <t>序号</t>
  </si>
  <si>
    <t>单位</t>
  </si>
  <si>
    <t>1月信息报送情况</t>
  </si>
  <si>
    <t>1月信息发布情况</t>
  </si>
  <si>
    <t>年度累计报送数量</t>
  </si>
  <si>
    <t>年度累计发布数量</t>
  </si>
  <si>
    <t>上报人</t>
  </si>
  <si>
    <t>上报数</t>
  </si>
  <si>
    <t>吉林市法院网</t>
  </si>
  <si>
    <t>官方微信</t>
  </si>
  <si>
    <t>今日头条</t>
  </si>
  <si>
    <t>王卉</t>
  </si>
  <si>
    <t>孙畅</t>
  </si>
  <si>
    <t>周沫</t>
  </si>
  <si>
    <t>陈竞平</t>
  </si>
  <si>
    <t>费嘉鑫</t>
  </si>
  <si>
    <t>杨茜</t>
  </si>
  <si>
    <t>陈阳</t>
  </si>
  <si>
    <t>郭金夫</t>
  </si>
  <si>
    <t>刘晶茹</t>
  </si>
  <si>
    <t>许桐</t>
  </si>
  <si>
    <t>备注：数据来源于外网平台信息实际发布情况，投稿信箱:jlzy63070000@163.com，沟通渠道“信息发布共享群”。</t>
  </si>
  <si>
    <t>联系人：卢计源，联系电话：63070159。</t>
  </si>
  <si>
    <t>序号</t>
  </si>
  <si>
    <t>电子卷宗智能编目投入应用比</t>
  </si>
  <si>
    <t>电子卷宗网上阅卷投入应用比</t>
  </si>
  <si>
    <t>法律文书辅助生成投入应用比</t>
  </si>
  <si>
    <t>电子卷宗自动归档投入应用比</t>
  </si>
  <si>
    <t>结案率</t>
  </si>
  <si>
    <t>结收比</t>
  </si>
  <si>
    <t>旧存案件占比</t>
  </si>
  <si>
    <t>简易程序适用率</t>
  </si>
  <si>
    <t>诉讼案件平均审理天数</t>
  </si>
  <si>
    <t>上诉案件平均移送天数</t>
  </si>
  <si>
    <t>人均结案数</t>
  </si>
  <si>
    <t>吉林市两级法院审判效率情况统计表</t>
  </si>
  <si>
    <t>吉林市两级法院审判质量、效果情况统计表</t>
  </si>
  <si>
    <t>法院</t>
  </si>
  <si>
    <t>一审案件服判息诉率</t>
  </si>
  <si>
    <t>一审案件上诉被改判、发回重审率</t>
  </si>
  <si>
    <t>生效案件申请再审、申诉率</t>
  </si>
  <si>
    <t>生效案件再审被改判、发回重审率</t>
  </si>
  <si>
    <t>调撤率</t>
  </si>
  <si>
    <t>总计</t>
  </si>
  <si>
    <t xml:space="preserve">备注：数据来源于数据集中管理平台。  联系人：马赫   联系电话：63070713    </t>
  </si>
  <si>
    <t>备注：数据来源于电子法院业务应用系统。  联系人：马赫   联系电话：63070713</t>
  </si>
  <si>
    <t>备注：数据来源于执行案件流程信息管理系统。  联系人：马赫   联系电话：63070713</t>
  </si>
  <si>
    <t xml:space="preserve">备注：数据来源于数据集中管理平台。  联系人：马赫   联系电话：63070713    </t>
  </si>
  <si>
    <t>2</t>
  </si>
  <si>
    <t>诉讼清理率</t>
  </si>
  <si>
    <t>2020年清理进度</t>
  </si>
  <si>
    <t>3月</t>
  </si>
  <si>
    <t>4月</t>
  </si>
  <si>
    <t>5月</t>
  </si>
  <si>
    <t>总计</t>
  </si>
  <si>
    <t>旧存</t>
  </si>
  <si>
    <t>执行清理率</t>
  </si>
  <si>
    <t>2020年清理进度</t>
  </si>
  <si>
    <t>1月</t>
  </si>
  <si>
    <t>2月</t>
  </si>
  <si>
    <t>4月</t>
  </si>
  <si>
    <t>5月</t>
  </si>
  <si>
    <t>56</t>
  </si>
  <si>
    <t>总计</t>
  </si>
  <si>
    <t>单位（庭室）</t>
  </si>
  <si>
    <t>今年累计新增</t>
  </si>
  <si>
    <t>今年累计结案</t>
  </si>
  <si>
    <t>院领导</t>
  </si>
  <si>
    <t>刑一庭</t>
  </si>
  <si>
    <t>吉林市两级法院长期未结诉讼案件统计表</t>
  </si>
  <si>
    <t>(当月新增)</t>
  </si>
  <si>
    <t>环境资源保护庭</t>
  </si>
  <si>
    <t>民二庭</t>
  </si>
  <si>
    <t>民三庭</t>
  </si>
  <si>
    <t>基层法院</t>
  </si>
  <si>
    <t xml:space="preserve">备注：数据来源于电子法院业务应用系统。           联系人：马赫   联系电话：63070713 
"旧存"是截止2019年末立案超一年未结数（不含破产），"未结"是截止当月立案超一年未结数。                    </t>
  </si>
  <si>
    <t>-</t>
  </si>
  <si>
    <t>总计</t>
  </si>
  <si>
    <t>7.44%</t>
  </si>
  <si>
    <t>19.02%</t>
  </si>
  <si>
    <t>96.77%</t>
  </si>
  <si>
    <t>2.32%</t>
  </si>
  <si>
    <t>46.30%</t>
  </si>
  <si>
    <t>97.87%</t>
  </si>
  <si>
    <t>1.37%</t>
  </si>
  <si>
    <t>53.96%</t>
  </si>
  <si>
    <t>94.64%</t>
  </si>
  <si>
    <t>3.13%</t>
  </si>
  <si>
    <t>60.83%</t>
  </si>
  <si>
    <t>97.14%</t>
  </si>
  <si>
    <t>2.20%</t>
  </si>
  <si>
    <t>43.42%</t>
  </si>
  <si>
    <t>97.94%</t>
  </si>
  <si>
    <t>3.78%</t>
  </si>
  <si>
    <t>30.09%</t>
  </si>
  <si>
    <t>97.00%</t>
  </si>
  <si>
    <t>1.33%</t>
  </si>
  <si>
    <t>39.74%</t>
  </si>
  <si>
    <t>96.71%</t>
  </si>
  <si>
    <t>3.08%</t>
  </si>
  <si>
    <t>34.53%</t>
  </si>
  <si>
    <t>98.88%</t>
  </si>
  <si>
    <t>1.80%</t>
  </si>
  <si>
    <t>46.15%</t>
  </si>
  <si>
    <t>98.34%</t>
  </si>
  <si>
    <t>0.59%</t>
  </si>
  <si>
    <t>66.31%</t>
  </si>
  <si>
    <t>90.88%</t>
  </si>
  <si>
    <t>5.21%</t>
  </si>
  <si>
    <t>44.65%</t>
  </si>
  <si>
    <t>96.91%</t>
  </si>
  <si>
    <t>2.16%</t>
  </si>
  <si>
    <t>46.71%</t>
  </si>
  <si>
    <t>全市排名</t>
  </si>
  <si>
    <t>旧存案件占比</t>
  </si>
  <si>
    <t>简易程序使用率</t>
  </si>
  <si>
    <t>吉林市两级法院重点审判指标及基层法院排名</t>
  </si>
  <si>
    <t>计算结果</t>
  </si>
  <si>
    <t>云会议</t>
  </si>
  <si>
    <t>其他</t>
  </si>
  <si>
    <t>0.16%</t>
  </si>
  <si>
    <t>16.08%</t>
  </si>
  <si>
    <t>0.00%</t>
  </si>
  <si>
    <t>0.86%</t>
  </si>
  <si>
    <t>0.15%</t>
  </si>
  <si>
    <t>1.70%</t>
  </si>
  <si>
    <t>0.06%</t>
  </si>
  <si>
    <t>0.71%</t>
  </si>
  <si>
    <t>0.11%</t>
  </si>
  <si>
    <t>0.48%</t>
  </si>
  <si>
    <t>1.81%</t>
  </si>
  <si>
    <t>0.41%</t>
  </si>
  <si>
    <t>1.48%</t>
  </si>
  <si>
    <t>1.67%</t>
  </si>
  <si>
    <t>0.18%</t>
  </si>
  <si>
    <t>0.36%</t>
  </si>
  <si>
    <t>0.10%</t>
  </si>
  <si>
    <t>审判管理通报数据2020年6月</t>
  </si>
  <si>
    <t>统计区间：2020年1月1日-6月30日</t>
  </si>
  <si>
    <t>统计区间：2020年1月1日-6月30日</t>
  </si>
  <si>
    <t xml:space="preserve">备注：此数据来源于全国审判信息管理平台。 电子送达率=成功发送电子送达数/有效公开案件数；文书有效公开率=已公开文书数/有效公开案件数。其中电子送达率和文书有效公开率需要达到30%以上。         联系人：王彬  联系电话：63070159  统计日期：2020年7月2日        </t>
  </si>
  <si>
    <t>统计区间：2020年1月1日-6月30日</t>
  </si>
  <si>
    <t>备注：数据来源于中国庭审公开网互联网庭审视频平台后台。受理诉讼案件不包括审监减刑假释案件。庭审直播率=直播案件数/（受理诉讼案件数-受理减刑假释案件数）。受理诉讼案件数=统计区间内旧存+新收案件数。                                                                        统计日期：2020年7月2日   联系人：王彬    联系电话：63070159</t>
  </si>
  <si>
    <t>两级法院电子卷宗随案生成和深度应用情况统计表</t>
  </si>
  <si>
    <t>受理案件数</t>
  </si>
  <si>
    <t>随案生成情况</t>
  </si>
  <si>
    <t>深度应用情况</t>
  </si>
  <si>
    <t>完成电子卷宗随案生成案件数</t>
  </si>
  <si>
    <t>完成电子卷宗随案生成案件数占比</t>
  </si>
  <si>
    <t>通过系统实现电子卷宗自动智能编目的案件数量</t>
  </si>
  <si>
    <t>通过电子卷宗实现网上阅卷的案件数量</t>
  </si>
  <si>
    <t>使用法律文书辅助生成服务的生成的文书数量</t>
  </si>
  <si>
    <t>裁判文书数量</t>
  </si>
  <si>
    <t>电子卷宗直接可转化为电子档案的案件数量</t>
  </si>
  <si>
    <t>归档案件数量</t>
  </si>
  <si>
    <t>智审</t>
  </si>
  <si>
    <t>华宇</t>
  </si>
  <si>
    <t>合计</t>
  </si>
  <si>
    <t>吉林市昌邑区人民法院</t>
  </si>
  <si>
    <t>吉林市龙潭区人民法院</t>
  </si>
  <si>
    <t>吉林市船营区人民法院</t>
  </si>
  <si>
    <t>吉林市丰满区人民法院</t>
  </si>
  <si>
    <t>桦甸市人民法院</t>
  </si>
  <si>
    <t>蛟河市人民法院</t>
  </si>
  <si>
    <t>永吉县人民法院</t>
  </si>
  <si>
    <t>舒兰市人民法院</t>
  </si>
  <si>
    <t>磐石市人民法院</t>
  </si>
  <si>
    <t>吉林高新技术产业开发区人民法院</t>
  </si>
  <si>
    <t>监管案件考核指标</t>
  </si>
  <si>
    <t>案件监管指标</t>
  </si>
  <si>
    <t>实际监管指标</t>
  </si>
  <si>
    <t>确认监管率</t>
  </si>
  <si>
    <t>监管案件数</t>
  </si>
  <si>
    <t>新收诉讼案件数</t>
  </si>
  <si>
    <t>案件监管率</t>
  </si>
  <si>
    <t>庭长监管率</t>
  </si>
  <si>
    <t>分管院领导监管率</t>
  </si>
  <si>
    <t>院长监管率</t>
  </si>
  <si>
    <t>两级法院院庭长监督管理平台应用情况</t>
  </si>
  <si>
    <t>统计区间：2020年1月1日至2020年6月30日</t>
  </si>
  <si>
    <t>备注：数据来源-院庭长监督管理平台，确认监管率由华宇提供。</t>
  </si>
  <si>
    <t>吉林地区微法院应用情况统计表</t>
  </si>
  <si>
    <t>名称</t>
  </si>
  <si>
    <t>民事</t>
  </si>
  <si>
    <t>行政</t>
  </si>
  <si>
    <t>合计</t>
  </si>
  <si>
    <t>合计</t>
  </si>
  <si>
    <r>
      <t xml:space="preserve">备注：以上数据由华宇提供。 </t>
    </r>
    <r>
      <rPr>
        <sz val="11"/>
        <color rgb="FF000000"/>
        <rFont val="等线"/>
        <family val="3"/>
        <charset val="134"/>
      </rPr>
      <t xml:space="preserve">  联系人：高亮    联系电话：63070159</t>
    </r>
  </si>
  <si>
    <t>统计区间：2020年1月1日-6月30日</t>
  </si>
  <si>
    <t>吉林中院</t>
  </si>
  <si>
    <t>昌邑法院</t>
  </si>
  <si>
    <t>龙潭法院</t>
  </si>
  <si>
    <t>船营法院</t>
  </si>
  <si>
    <t>丰满法院</t>
  </si>
  <si>
    <t>桦甸法院</t>
  </si>
  <si>
    <t>蛟河法院</t>
  </si>
  <si>
    <t>永吉法院</t>
  </si>
  <si>
    <t>舒兰法院</t>
  </si>
  <si>
    <t>磐石法院</t>
  </si>
  <si>
    <t>高新法院</t>
  </si>
  <si>
    <t>备注： 1、数据来源-数据中心-智能报表-报表库-电子卷宗随案生成和深度应用情况。 2、使用法律文书辅助生成服务的生成的文书数量来源由华宇、智审后台统计。
联系人：高亮      联系电话：63070159</t>
  </si>
  <si>
    <r>
      <rPr>
        <sz val="10"/>
        <rFont val="黑体"/>
        <family val="3"/>
        <charset val="134"/>
      </rPr>
      <t>统计区间：</t>
    </r>
    <r>
      <rPr>
        <sz val="11"/>
        <color rgb="FF000000"/>
        <rFont val="黑体"/>
        <family val="3"/>
        <charset val="134"/>
      </rPr>
      <t>2020</t>
    </r>
    <r>
      <rPr>
        <sz val="10"/>
        <rFont val="黑体"/>
        <family val="3"/>
        <charset val="134"/>
      </rPr>
      <t>年</t>
    </r>
    <r>
      <rPr>
        <sz val="11"/>
        <color rgb="FF000000"/>
        <rFont val="黑体"/>
        <family val="3"/>
        <charset val="134"/>
      </rPr>
      <t>1</t>
    </r>
    <r>
      <rPr>
        <sz val="10"/>
        <rFont val="黑体"/>
        <family val="3"/>
        <charset val="134"/>
      </rPr>
      <t>月</t>
    </r>
    <r>
      <rPr>
        <sz val="11"/>
        <color rgb="FF000000"/>
        <rFont val="黑体"/>
        <family val="3"/>
        <charset val="134"/>
      </rPr>
      <t>1</t>
    </r>
    <r>
      <rPr>
        <sz val="10"/>
        <rFont val="黑体"/>
        <family val="3"/>
        <charset val="134"/>
      </rPr>
      <t>日至</t>
    </r>
    <r>
      <rPr>
        <sz val="11"/>
        <color rgb="FF000000"/>
        <rFont val="黑体"/>
        <family val="3"/>
        <charset val="134"/>
      </rPr>
      <t>2020</t>
    </r>
    <r>
      <rPr>
        <sz val="10"/>
        <rFont val="黑体"/>
        <family val="3"/>
        <charset val="134"/>
      </rPr>
      <t>年</t>
    </r>
    <r>
      <rPr>
        <sz val="11"/>
        <color rgb="FF000000"/>
        <rFont val="黑体"/>
        <family val="3"/>
        <charset val="134"/>
      </rPr>
      <t>6</t>
    </r>
    <r>
      <rPr>
        <sz val="10"/>
        <rFont val="黑体"/>
        <family val="3"/>
        <charset val="134"/>
      </rPr>
      <t>月</t>
    </r>
    <r>
      <rPr>
        <sz val="11"/>
        <color rgb="FF000000"/>
        <rFont val="黑体"/>
        <family val="3"/>
        <charset val="134"/>
      </rPr>
      <t>30</t>
    </r>
    <r>
      <rPr>
        <sz val="10"/>
        <rFont val="黑体"/>
        <family val="3"/>
        <charset val="134"/>
      </rPr>
      <t>日</t>
    </r>
  </si>
  <si>
    <t>统计区间：2020-01-01到2020-06-30</t>
  </si>
  <si>
    <t>统计日期：2020年7月3日 15：10</t>
  </si>
  <si>
    <t>6月</t>
  </si>
  <si>
    <t>16</t>
  </si>
  <si>
    <t>91</t>
  </si>
  <si>
    <t>112</t>
  </si>
  <si>
    <t>84</t>
  </si>
  <si>
    <t>194</t>
  </si>
  <si>
    <t>141</t>
  </si>
  <si>
    <t>147</t>
  </si>
  <si>
    <t>41</t>
  </si>
  <si>
    <t>156</t>
  </si>
  <si>
    <t>1040</t>
  </si>
  <si>
    <t>统计日期：2020年7月1日 10:50</t>
  </si>
  <si>
    <t>统计日期：2020年7月3日 14:20</t>
  </si>
  <si>
    <t>统计区间：2020.1.1-2020.6.30</t>
  </si>
  <si>
    <t>统计日期：2020年7月3日 14:10</t>
  </si>
  <si>
    <t>统计日期：2020年7月1日 10:20</t>
  </si>
  <si>
    <t>统计日期：2020年7月3日 15:10</t>
  </si>
  <si>
    <t>-</t>
  </si>
  <si>
    <t>吉林市两级法院智慧法院建设应用综合统计表（一）</t>
  </si>
  <si>
    <t>统计区间：2020年1月1日-6月30日</t>
  </si>
  <si>
    <t>刊登信息化专题报道</t>
  </si>
  <si>
    <t>网上证据交换（5%）</t>
  </si>
  <si>
    <t>网上开庭5%</t>
  </si>
  <si>
    <t>电子送达（30%）</t>
  </si>
  <si>
    <t>网上交费（5%）</t>
  </si>
  <si>
    <t>电子签章使用率（100%）</t>
  </si>
  <si>
    <t>最高院内网应用</t>
  </si>
  <si>
    <t>网上调解</t>
  </si>
  <si>
    <t>开庭率</t>
  </si>
  <si>
    <t>交费率</t>
  </si>
  <si>
    <t>数量</t>
  </si>
  <si>
    <t>使用率</t>
  </si>
  <si>
    <t>投稿</t>
  </si>
  <si>
    <t>访问情况</t>
  </si>
  <si>
    <t>数量</t>
  </si>
  <si>
    <t>说明：数据来源于《数据集中管理平台》，网上开庭其他方式包括（华宇云间、阿里共道互联网法庭、北明软件互联网开庭、新浪云庭等实现网上开庭的方式。
网上调解数据来源人民法院网上调解平台。
云会议使用数量以省院后台信息为准。
此处电子送达为民事一审加行政一审送达情况。送达率为送达数量/民事一审、行政一审网上立案数之和。
联系人：高亮    联系电话：63070159</t>
  </si>
  <si>
    <t>上网率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</si>
</sst>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;[Red]0"/>
    <numFmt numFmtId="178" formatCode="0.00_ "/>
    <numFmt numFmtId="179" formatCode="0.00_);[Red]\(0.00\)"/>
    <numFmt numFmtId="180" formatCode="0_);[Red]\(0\)"/>
  </numFmts>
  <fonts count="45" x14ac:knownFonts="1">
    <font>
      <sz val="11"/>
      <name val="等线"/>
    </font>
    <font>
      <sz val="11"/>
      <color rgb="FF000000"/>
      <name val="等线"/>
      <family val="3"/>
      <charset val="134"/>
    </font>
    <font>
      <sz val="18"/>
      <color indexed="8"/>
      <name val="黑体"/>
      <family val="3"/>
      <charset val="134"/>
    </font>
    <font>
      <sz val="24"/>
      <color indexed="8"/>
      <name val="黑体"/>
      <family val="3"/>
      <charset val="134"/>
    </font>
    <font>
      <sz val="14"/>
      <color indexed="8"/>
      <name val="等线"/>
      <family val="3"/>
      <charset val="134"/>
    </font>
    <font>
      <sz val="26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6"/>
      <name val="黑体"/>
      <family val="3"/>
      <charset val="134"/>
    </font>
    <font>
      <sz val="16"/>
      <color rgb="FF000000"/>
      <name val="黑体"/>
      <family val="3"/>
      <charset val="134"/>
    </font>
    <font>
      <sz val="12"/>
      <color indexed="8"/>
      <name val="黑体"/>
      <family val="3"/>
      <charset val="134"/>
    </font>
    <font>
      <sz val="26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4"/>
      <name val="黑体"/>
      <family val="3"/>
      <charset val="134"/>
    </font>
    <font>
      <sz val="26"/>
      <name val="黑体"/>
      <family val="3"/>
      <charset val="134"/>
    </font>
    <font>
      <b/>
      <sz val="12"/>
      <name val="黑体"/>
      <family val="3"/>
      <charset val="134"/>
    </font>
    <font>
      <sz val="11"/>
      <name val="黑体"/>
      <family val="3"/>
      <charset val="134"/>
    </font>
    <font>
      <sz val="12"/>
      <color indexed="8"/>
      <name val="微软雅黑"/>
      <family val="2"/>
      <charset val="134"/>
    </font>
    <font>
      <sz val="14"/>
      <color indexed="8"/>
      <name val="黑体"/>
      <family val="3"/>
      <charset val="134"/>
    </font>
    <font>
      <sz val="26"/>
      <color rgb="FF000000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name val="黑体"/>
      <family val="3"/>
      <charset val="134"/>
    </font>
    <font>
      <sz val="11"/>
      <color rgb="FF000000"/>
      <name val="黑体"/>
      <family val="3"/>
      <charset val="134"/>
    </font>
    <font>
      <sz val="10"/>
      <name val="Arial"/>
      <family val="2"/>
    </font>
    <font>
      <sz val="12"/>
      <color rgb="FF000000"/>
      <name val="黑体"/>
      <family val="3"/>
      <charset val="134"/>
    </font>
    <font>
      <sz val="18"/>
      <color indexed="8"/>
      <name val="仿宋"/>
      <family val="3"/>
      <charset val="134"/>
    </font>
    <font>
      <sz val="9"/>
      <color indexed="8"/>
      <name val="黑体"/>
      <family val="3"/>
      <charset val="134"/>
    </font>
    <font>
      <sz val="24"/>
      <color rgb="FF000000"/>
      <name val="黑体"/>
      <family val="3"/>
      <charset val="134"/>
    </font>
    <font>
      <sz val="12"/>
      <color rgb="FF000000"/>
      <name val="等线"/>
      <family val="3"/>
      <charset val="134"/>
    </font>
    <font>
      <sz val="16"/>
      <color rgb="FF000000"/>
      <name val="仿宋"/>
      <family val="3"/>
      <charset val="134"/>
    </font>
    <font>
      <sz val="16"/>
      <color rgb="FF212529"/>
      <name val="仿宋"/>
      <family val="3"/>
      <charset val="134"/>
    </font>
    <font>
      <sz val="11"/>
      <color rgb="FF000000"/>
      <name val="等线"/>
      <family val="3"/>
      <charset val="134"/>
    </font>
    <font>
      <sz val="24"/>
      <color rgb="FF000000"/>
      <name val="黑体"/>
      <family val="3"/>
      <charset val="134"/>
    </font>
    <font>
      <sz val="24"/>
      <name val="黑体"/>
      <family val="3"/>
      <charset val="134"/>
    </font>
    <font>
      <b/>
      <sz val="9"/>
      <name val="黑体"/>
      <family val="3"/>
      <charset val="134"/>
    </font>
    <font>
      <sz val="9"/>
      <name val="黑体"/>
      <family val="3"/>
      <charset val="134"/>
    </font>
    <font>
      <sz val="10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sz val="22"/>
      <name val="黑体"/>
      <family val="3"/>
      <charset val="134"/>
    </font>
    <font>
      <sz val="12"/>
      <color rgb="FFED7B30"/>
      <name val="黑体"/>
      <family val="3"/>
      <charset val="134"/>
    </font>
    <font>
      <sz val="12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F4F6F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32" fillId="0" borderId="0">
      <protection locked="0"/>
    </xf>
    <xf numFmtId="9" fontId="42" fillId="0" borderId="0">
      <alignment vertical="top"/>
      <protection locked="0"/>
    </xf>
    <xf numFmtId="0" fontId="24" fillId="0" borderId="0">
      <protection locked="0"/>
    </xf>
    <xf numFmtId="0" fontId="32" fillId="0" borderId="0">
      <protection locked="0"/>
    </xf>
  </cellStyleXfs>
  <cellXfs count="3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0" fontId="1" fillId="0" borderId="0" xfId="0" applyFont="1" applyFill="1" applyAlignment="1"/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distributed"/>
    </xf>
    <xf numFmtId="0" fontId="14" fillId="0" borderId="6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center" vertical="distributed" wrapText="1"/>
    </xf>
    <xf numFmtId="0" fontId="14" fillId="0" borderId="6" xfId="1" applyFont="1" applyBorder="1" applyAlignment="1" applyProtection="1">
      <alignment horizontal="center" vertical="distributed" wrapText="1"/>
    </xf>
    <xf numFmtId="9" fontId="14" fillId="0" borderId="6" xfId="1" applyNumberFormat="1" applyFont="1" applyBorder="1" applyAlignment="1" applyProtection="1">
      <alignment horizontal="center" vertical="distributed" wrapText="1"/>
    </xf>
    <xf numFmtId="10" fontId="14" fillId="0" borderId="6" xfId="1" applyNumberFormat="1" applyFont="1" applyBorder="1" applyAlignment="1" applyProtection="1">
      <alignment horizontal="center" vertical="distributed" wrapText="1"/>
    </xf>
    <xf numFmtId="10" fontId="14" fillId="0" borderId="7" xfId="2" applyNumberFormat="1" applyFont="1" applyBorder="1" applyAlignment="1" applyProtection="1">
      <alignment horizontal="center" vertical="distributed" wrapText="1"/>
    </xf>
    <xf numFmtId="9" fontId="14" fillId="0" borderId="6" xfId="2" applyFont="1" applyBorder="1" applyAlignment="1" applyProtection="1">
      <alignment horizontal="center" vertical="distributed" wrapText="1"/>
    </xf>
    <xf numFmtId="0" fontId="14" fillId="0" borderId="8" xfId="1" applyFont="1" applyBorder="1" applyAlignment="1" applyProtection="1">
      <alignment horizontal="center" vertical="distributed" wrapText="1"/>
    </xf>
    <xf numFmtId="0" fontId="14" fillId="0" borderId="9" xfId="1" applyFont="1" applyBorder="1" applyAlignment="1" applyProtection="1">
      <alignment horizontal="center" vertical="distributed" wrapText="1"/>
    </xf>
    <xf numFmtId="9" fontId="14" fillId="0" borderId="9" xfId="1" applyNumberFormat="1" applyFont="1" applyBorder="1" applyAlignment="1" applyProtection="1">
      <alignment horizontal="center" vertical="distributed" wrapText="1"/>
    </xf>
    <xf numFmtId="10" fontId="14" fillId="0" borderId="9" xfId="1" applyNumberFormat="1" applyFont="1" applyBorder="1" applyAlignment="1" applyProtection="1">
      <alignment horizontal="center" vertical="distributed" wrapText="1"/>
    </xf>
    <xf numFmtId="10" fontId="14" fillId="0" borderId="10" xfId="1" applyNumberFormat="1" applyFont="1" applyBorder="1" applyAlignment="1" applyProtection="1">
      <alignment horizontal="center" vertical="distributed" wrapText="1"/>
    </xf>
    <xf numFmtId="0" fontId="8" fillId="0" borderId="2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 vertical="distributed"/>
    </xf>
    <xf numFmtId="0" fontId="14" fillId="2" borderId="5" xfId="0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10" fontId="18" fillId="3" borderId="6" xfId="0" applyNumberFormat="1" applyFont="1" applyFill="1" applyBorder="1" applyAlignment="1">
      <alignment horizontal="center" vertical="center" wrapText="1"/>
    </xf>
    <xf numFmtId="10" fontId="18" fillId="3" borderId="7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distributed"/>
    </xf>
    <xf numFmtId="0" fontId="18" fillId="0" borderId="9" xfId="0" applyNumberFormat="1" applyFont="1" applyFill="1" applyBorder="1" applyAlignment="1">
      <alignment horizontal="center" vertical="center" wrapText="1"/>
    </xf>
    <xf numFmtId="10" fontId="18" fillId="0" borderId="9" xfId="0" applyNumberFormat="1" applyFont="1" applyFill="1" applyBorder="1" applyAlignment="1">
      <alignment horizontal="center" vertical="center" wrapText="1"/>
    </xf>
    <xf numFmtId="10" fontId="1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distributed"/>
    </xf>
    <xf numFmtId="0" fontId="22" fillId="0" borderId="6" xfId="0" applyFont="1" applyFill="1" applyBorder="1" applyAlignment="1">
      <alignment horizontal="center" vertical="center" wrapText="1"/>
    </xf>
    <xf numFmtId="10" fontId="22" fillId="0" borderId="6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0" fontId="22" fillId="0" borderId="9" xfId="0" applyNumberFormat="1" applyFont="1" applyFill="1" applyBorder="1" applyAlignment="1">
      <alignment horizontal="center" vertical="center" wrapText="1"/>
    </xf>
    <xf numFmtId="176" fontId="22" fillId="0" borderId="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1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4" fillId="0" borderId="6" xfId="3" applyBorder="1" applyAlignment="1" applyProtection="1">
      <alignment horizontal="center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6" xfId="3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4" fillId="0" borderId="9" xfId="3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 applyAlignment="1">
      <alignment horizontal="center" vertical="distributed"/>
    </xf>
    <xf numFmtId="0" fontId="21" fillId="2" borderId="6" xfId="0" applyFont="1" applyFill="1" applyBorder="1" applyAlignment="1">
      <alignment horizontal="center" vertical="distributed"/>
    </xf>
    <xf numFmtId="0" fontId="21" fillId="2" borderId="23" xfId="0" applyFont="1" applyFill="1" applyBorder="1" applyAlignment="1">
      <alignment horizontal="center" vertical="distributed"/>
    </xf>
    <xf numFmtId="0" fontId="21" fillId="2" borderId="7" xfId="0" applyFont="1" applyFill="1" applyBorder="1" applyAlignment="1">
      <alignment horizontal="center" vertical="distributed"/>
    </xf>
    <xf numFmtId="0" fontId="21" fillId="4" borderId="5" xfId="0" applyFont="1" applyFill="1" applyBorder="1" applyAlignment="1">
      <alignment horizontal="center" vertical="distributed" wrapText="1"/>
    </xf>
    <xf numFmtId="0" fontId="21" fillId="4" borderId="24" xfId="0" applyFont="1" applyFill="1" applyBorder="1" applyAlignment="1">
      <alignment horizontal="center" vertical="distributed" wrapText="1"/>
    </xf>
    <xf numFmtId="0" fontId="21" fillId="4" borderId="6" xfId="0" applyFont="1" applyFill="1" applyBorder="1" applyAlignment="1">
      <alignment horizontal="center" vertical="center" wrapText="1"/>
    </xf>
    <xf numFmtId="10" fontId="21" fillId="4" borderId="6" xfId="2" applyNumberFormat="1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>
      <alignment horizontal="center" vertical="distributed"/>
    </xf>
    <xf numFmtId="10" fontId="21" fillId="4" borderId="6" xfId="0" applyNumberFormat="1" applyFont="1" applyFill="1" applyBorder="1" applyAlignment="1">
      <alignment horizontal="center" vertical="distributed" wrapText="1"/>
    </xf>
    <xf numFmtId="0" fontId="21" fillId="4" borderId="6" xfId="0" applyFont="1" applyFill="1" applyBorder="1" applyAlignment="1">
      <alignment horizontal="center" vertical="distributed" wrapText="1"/>
    </xf>
    <xf numFmtId="10" fontId="21" fillId="4" borderId="6" xfId="2" applyNumberFormat="1" applyFont="1" applyFill="1" applyBorder="1" applyAlignment="1" applyProtection="1">
      <alignment horizontal="center" vertical="distributed"/>
    </xf>
    <xf numFmtId="0" fontId="21" fillId="4" borderId="23" xfId="2" applyNumberFormat="1" applyFont="1" applyFill="1" applyBorder="1" applyAlignment="1" applyProtection="1">
      <alignment horizontal="center" vertical="center" wrapText="1"/>
    </xf>
    <xf numFmtId="10" fontId="21" fillId="4" borderId="23" xfId="2" applyNumberFormat="1" applyFont="1" applyFill="1" applyBorder="1" applyAlignment="1" applyProtection="1">
      <alignment horizontal="center" vertical="center" wrapText="1"/>
    </xf>
    <xf numFmtId="0" fontId="21" fillId="4" borderId="7" xfId="2" applyNumberFormat="1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distributed" wrapText="1"/>
    </xf>
    <xf numFmtId="0" fontId="17" fillId="2" borderId="24" xfId="0" applyFont="1" applyFill="1" applyBorder="1" applyAlignment="1">
      <alignment horizontal="center" vertical="distributed" wrapText="1"/>
    </xf>
    <xf numFmtId="0" fontId="21" fillId="2" borderId="6" xfId="0" applyFont="1" applyFill="1" applyBorder="1" applyAlignment="1">
      <alignment horizontal="center" vertical="center" wrapText="1"/>
    </xf>
    <xf numFmtId="10" fontId="21" fillId="2" borderId="6" xfId="2" applyNumberFormat="1" applyFont="1" applyFill="1" applyBorder="1" applyAlignment="1" applyProtection="1">
      <alignment horizontal="center" vertical="center" wrapText="1"/>
    </xf>
    <xf numFmtId="9" fontId="21" fillId="2" borderId="6" xfId="2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>
      <alignment horizontal="center" vertical="distributed"/>
    </xf>
    <xf numFmtId="10" fontId="21" fillId="2" borderId="6" xfId="0" applyNumberFormat="1" applyFont="1" applyFill="1" applyBorder="1" applyAlignment="1">
      <alignment horizontal="center" vertical="distributed" wrapText="1"/>
    </xf>
    <xf numFmtId="0" fontId="21" fillId="2" borderId="6" xfId="0" applyFont="1" applyFill="1" applyBorder="1" applyAlignment="1">
      <alignment horizontal="center" vertical="distributed" wrapText="1"/>
    </xf>
    <xf numFmtId="10" fontId="21" fillId="2" borderId="6" xfId="2" applyNumberFormat="1" applyFont="1" applyFill="1" applyBorder="1" applyAlignment="1" applyProtection="1">
      <alignment horizontal="center" vertical="distributed"/>
    </xf>
    <xf numFmtId="0" fontId="21" fillId="2" borderId="23" xfId="0" applyNumberFormat="1" applyFont="1" applyFill="1" applyBorder="1" applyAlignment="1">
      <alignment horizontal="center" vertical="distributed"/>
    </xf>
    <xf numFmtId="10" fontId="21" fillId="2" borderId="23" xfId="0" applyNumberFormat="1" applyFont="1" applyFill="1" applyBorder="1" applyAlignment="1">
      <alignment horizontal="center" vertical="distributed"/>
    </xf>
    <xf numFmtId="0" fontId="21" fillId="2" borderId="23" xfId="0" applyFont="1" applyFill="1" applyBorder="1" applyAlignment="1">
      <alignment horizontal="center" vertical="distributed"/>
    </xf>
    <xf numFmtId="0" fontId="21" fillId="2" borderId="7" xfId="2" applyNumberFormat="1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>
      <alignment horizontal="center" vertical="distributed" wrapText="1"/>
    </xf>
    <xf numFmtId="0" fontId="17" fillId="4" borderId="24" xfId="0" applyFont="1" applyFill="1" applyBorder="1" applyAlignment="1">
      <alignment horizontal="center" vertical="distributed" wrapText="1"/>
    </xf>
    <xf numFmtId="9" fontId="21" fillId="4" borderId="6" xfId="2" applyFont="1" applyFill="1" applyBorder="1" applyAlignment="1" applyProtection="1">
      <alignment horizontal="center" vertical="center" wrapText="1"/>
    </xf>
    <xf numFmtId="0" fontId="21" fillId="4" borderId="23" xfId="0" applyNumberFormat="1" applyFont="1" applyFill="1" applyBorder="1" applyAlignment="1">
      <alignment horizontal="center" vertical="distributed"/>
    </xf>
    <xf numFmtId="10" fontId="21" fillId="4" borderId="23" xfId="0" applyNumberFormat="1" applyFont="1" applyFill="1" applyBorder="1" applyAlignment="1">
      <alignment horizontal="center" vertical="distributed"/>
    </xf>
    <xf numFmtId="0" fontId="21" fillId="4" borderId="23" xfId="0" applyFont="1" applyFill="1" applyBorder="1" applyAlignment="1">
      <alignment horizontal="center" vertical="distributed"/>
    </xf>
    <xf numFmtId="0" fontId="21" fillId="2" borderId="8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distributed" wrapText="1"/>
    </xf>
    <xf numFmtId="0" fontId="21" fillId="2" borderId="26" xfId="0" applyNumberFormat="1" applyFont="1" applyFill="1" applyBorder="1" applyAlignment="1">
      <alignment horizontal="center" vertical="distributed"/>
    </xf>
    <xf numFmtId="10" fontId="21" fillId="2" borderId="26" xfId="0" applyNumberFormat="1" applyFont="1" applyFill="1" applyBorder="1" applyAlignment="1">
      <alignment horizontal="center" vertical="distributed"/>
    </xf>
    <xf numFmtId="0" fontId="21" fillId="2" borderId="26" xfId="0" applyFont="1" applyFill="1" applyBorder="1" applyAlignment="1">
      <alignment horizontal="center" vertical="distributed"/>
    </xf>
    <xf numFmtId="0" fontId="21" fillId="2" borderId="10" xfId="2" applyNumberFormat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distributed"/>
    </xf>
    <xf numFmtId="0" fontId="30" fillId="0" borderId="3" xfId="0" applyFont="1" applyBorder="1" applyAlignment="1">
      <alignment horizontal="center" vertical="distributed"/>
    </xf>
    <xf numFmtId="0" fontId="30" fillId="0" borderId="4" xfId="0" applyFont="1" applyBorder="1" applyAlignment="1">
      <alignment horizontal="center" vertical="distributed"/>
    </xf>
    <xf numFmtId="0" fontId="31" fillId="5" borderId="5" xfId="0" applyFont="1" applyFill="1" applyBorder="1" applyAlignment="1">
      <alignment horizontal="center" vertical="distributed" wrapText="1"/>
    </xf>
    <xf numFmtId="0" fontId="31" fillId="5" borderId="6" xfId="0" applyFont="1" applyFill="1" applyBorder="1" applyAlignment="1">
      <alignment horizontal="center" vertical="distributed" wrapText="1"/>
    </xf>
    <xf numFmtId="0" fontId="30" fillId="0" borderId="7" xfId="0" applyFont="1" applyBorder="1" applyAlignment="1">
      <alignment horizontal="center" vertical="distributed"/>
    </xf>
    <xf numFmtId="0" fontId="31" fillId="5" borderId="8" xfId="0" applyFont="1" applyFill="1" applyBorder="1" applyAlignment="1">
      <alignment horizontal="center" vertical="distributed" wrapText="1"/>
    </xf>
    <xf numFmtId="0" fontId="30" fillId="0" borderId="9" xfId="0" applyFont="1" applyBorder="1" applyAlignment="1">
      <alignment horizontal="center" vertical="distributed"/>
    </xf>
    <xf numFmtId="0" fontId="30" fillId="0" borderId="10" xfId="0" applyFont="1" applyBorder="1" applyAlignment="1">
      <alignment horizontal="center" vertical="distributed"/>
    </xf>
    <xf numFmtId="0" fontId="13" fillId="0" borderId="1" xfId="4" applyFont="1" applyBorder="1" applyAlignment="1" applyProtection="1">
      <alignment vertical="center"/>
    </xf>
    <xf numFmtId="0" fontId="23" fillId="0" borderId="1" xfId="4" applyFont="1" applyBorder="1" applyAlignment="1" applyProtection="1">
      <alignment vertical="center"/>
    </xf>
    <xf numFmtId="0" fontId="19" fillId="0" borderId="6" xfId="4" applyFont="1" applyBorder="1" applyAlignment="1" applyProtection="1">
      <alignment horizontal="center" vertical="distributed"/>
    </xf>
    <xf numFmtId="0" fontId="13" fillId="0" borderId="5" xfId="4" applyFont="1" applyBorder="1" applyAlignment="1" applyProtection="1">
      <alignment horizontal="center" vertical="center"/>
    </xf>
    <xf numFmtId="0" fontId="19" fillId="0" borderId="24" xfId="4" applyFont="1" applyBorder="1" applyAlignment="1" applyProtection="1">
      <alignment horizontal="center" vertical="distributed"/>
    </xf>
    <xf numFmtId="0" fontId="14" fillId="0" borderId="6" xfId="4" applyFont="1" applyBorder="1" applyAlignment="1" applyProtection="1">
      <alignment horizontal="center" vertical="distributed"/>
    </xf>
    <xf numFmtId="177" fontId="14" fillId="0" borderId="27" xfId="0" applyNumberFormat="1" applyFont="1" applyBorder="1" applyAlignment="1">
      <alignment horizontal="center" vertical="center" shrinkToFit="1"/>
    </xf>
    <xf numFmtId="1" fontId="14" fillId="0" borderId="28" xfId="0" applyNumberFormat="1" applyFont="1" applyBorder="1" applyAlignment="1">
      <alignment horizontal="center" vertical="center" shrinkToFit="1"/>
    </xf>
    <xf numFmtId="0" fontId="19" fillId="0" borderId="8" xfId="4" applyFont="1" applyBorder="1" applyAlignment="1" applyProtection="1">
      <alignment horizontal="center" vertical="distributed"/>
    </xf>
    <xf numFmtId="0" fontId="19" fillId="0" borderId="25" xfId="4" applyFont="1" applyBorder="1" applyAlignment="1" applyProtection="1">
      <alignment horizontal="center" vertical="distributed"/>
    </xf>
    <xf numFmtId="0" fontId="19" fillId="0" borderId="9" xfId="4" applyFont="1" applyBorder="1" applyAlignment="1" applyProtection="1">
      <alignment horizontal="center" vertical="distributed"/>
    </xf>
    <xf numFmtId="0" fontId="14" fillId="0" borderId="9" xfId="4" applyFont="1" applyBorder="1" applyAlignment="1" applyProtection="1">
      <alignment horizontal="center" vertical="distributed"/>
    </xf>
    <xf numFmtId="0" fontId="14" fillId="0" borderId="9" xfId="4" applyFont="1" applyBorder="1" applyAlignment="1" applyProtection="1">
      <alignment horizontal="center" vertical="center"/>
    </xf>
    <xf numFmtId="177" fontId="14" fillId="0" borderId="9" xfId="4" applyNumberFormat="1" applyFont="1" applyBorder="1" applyAlignment="1" applyProtection="1">
      <alignment horizontal="center" vertical="center"/>
    </xf>
    <xf numFmtId="1" fontId="14" fillId="0" borderId="10" xfId="4" applyNumberFormat="1" applyFont="1" applyBorder="1" applyAlignment="1" applyProtection="1">
      <alignment horizontal="center" vertical="center"/>
    </xf>
    <xf numFmtId="0" fontId="25" fillId="0" borderId="0" xfId="4" applyFont="1" applyAlignment="1" applyProtection="1">
      <alignment vertical="center"/>
    </xf>
    <xf numFmtId="0" fontId="10" fillId="0" borderId="13" xfId="4" applyFont="1" applyBorder="1" applyAlignment="1" applyProtection="1">
      <alignment vertical="distributed"/>
    </xf>
    <xf numFmtId="0" fontId="10" fillId="0" borderId="0" xfId="4" applyFont="1" applyAlignment="1" applyProtection="1">
      <alignment vertical="distributed"/>
    </xf>
    <xf numFmtId="0" fontId="35" fillId="0" borderId="29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10" fontId="36" fillId="0" borderId="6" xfId="0" applyNumberFormat="1" applyFont="1" applyFill="1" applyBorder="1" applyAlignment="1">
      <alignment horizontal="center" vertical="center" wrapText="1"/>
    </xf>
    <xf numFmtId="0" fontId="36" fillId="0" borderId="6" xfId="0" applyNumberFormat="1" applyFont="1" applyFill="1" applyBorder="1" applyAlignment="1">
      <alignment horizontal="center" vertical="center" wrapText="1"/>
    </xf>
    <xf numFmtId="10" fontId="36" fillId="0" borderId="7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10" fontId="36" fillId="0" borderId="9" xfId="0" applyNumberFormat="1" applyFont="1" applyFill="1" applyBorder="1" applyAlignment="1">
      <alignment horizontal="center" vertical="center" wrapText="1"/>
    </xf>
    <xf numFmtId="10" fontId="36" fillId="0" borderId="10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0" fontId="12" fillId="0" borderId="6" xfId="0" applyNumberFormat="1" applyFont="1" applyFill="1" applyBorder="1" applyAlignment="1">
      <alignment horizontal="center" vertical="center" wrapText="1"/>
    </xf>
    <xf numFmtId="10" fontId="12" fillId="0" borderId="6" xfId="2" applyNumberFormat="1" applyFont="1" applyFill="1" applyBorder="1" applyAlignment="1" applyProtection="1">
      <alignment horizontal="center" vertical="center" wrapText="1"/>
    </xf>
    <xf numFmtId="9" fontId="12" fillId="0" borderId="6" xfId="2" applyFont="1" applyFill="1" applyBorder="1" applyAlignment="1" applyProtection="1">
      <alignment horizontal="center" vertical="center" wrapText="1"/>
    </xf>
    <xf numFmtId="9" fontId="12" fillId="0" borderId="7" xfId="2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0" fontId="12" fillId="2" borderId="9" xfId="0" applyNumberFormat="1" applyFont="1" applyFill="1" applyBorder="1" applyAlignment="1">
      <alignment horizontal="center" vertical="center" wrapText="1"/>
    </xf>
    <xf numFmtId="9" fontId="12" fillId="2" borderId="34" xfId="2" applyFont="1" applyFill="1" applyBorder="1" applyAlignment="1" applyProtection="1">
      <alignment horizontal="center" vertical="center" wrapText="1"/>
    </xf>
    <xf numFmtId="0" fontId="25" fillId="0" borderId="0" xfId="0" applyFont="1">
      <alignment vertical="center"/>
    </xf>
    <xf numFmtId="0" fontId="32" fillId="0" borderId="0" xfId="0" applyFont="1" applyBorder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0" fontId="16" fillId="0" borderId="1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78" fontId="16" fillId="0" borderId="4" xfId="0" applyNumberFormat="1" applyFont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10" fontId="14" fillId="2" borderId="6" xfId="0" applyNumberFormat="1" applyFont="1" applyFill="1" applyBorder="1" applyAlignment="1">
      <alignment horizontal="center" vertical="center" wrapText="1"/>
    </xf>
    <xf numFmtId="10" fontId="14" fillId="2" borderId="6" xfId="0" quotePrefix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0" fontId="19" fillId="3" borderId="9" xfId="0" applyNumberFormat="1" applyFont="1" applyFill="1" applyBorder="1" applyAlignment="1">
      <alignment horizontal="center" vertical="center" wrapText="1"/>
    </xf>
    <xf numFmtId="10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78" fontId="14" fillId="2" borderId="9" xfId="0" applyNumberFormat="1" applyFont="1" applyFill="1" applyBorder="1" applyAlignment="1">
      <alignment horizontal="center" vertical="center" wrapText="1"/>
    </xf>
    <xf numFmtId="0" fontId="19" fillId="3" borderId="10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10" fontId="22" fillId="2" borderId="6" xfId="0" applyNumberFormat="1" applyFont="1" applyFill="1" applyBorder="1" applyAlignment="1">
      <alignment horizontal="center" vertical="center" wrapText="1"/>
    </xf>
    <xf numFmtId="10" fontId="22" fillId="2" borderId="7" xfId="0" applyNumberFormat="1" applyFont="1" applyFill="1" applyBorder="1" applyAlignment="1">
      <alignment horizontal="center" vertical="center" wrapText="1"/>
    </xf>
    <xf numFmtId="10" fontId="22" fillId="2" borderId="9" xfId="0" applyNumberFormat="1" applyFont="1" applyFill="1" applyBorder="1" applyAlignment="1">
      <alignment horizontal="center" vertical="center" wrapText="1"/>
    </xf>
    <xf numFmtId="10" fontId="22" fillId="2" borderId="1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10" fontId="25" fillId="0" borderId="0" xfId="0" applyNumberFormat="1" applyFont="1">
      <alignment vertical="center"/>
    </xf>
    <xf numFmtId="179" fontId="22" fillId="0" borderId="2" xfId="0" applyNumberFormat="1" applyFont="1" applyBorder="1" applyAlignment="1">
      <alignment horizontal="center" vertical="center" wrapText="1"/>
    </xf>
    <xf numFmtId="179" fontId="22" fillId="0" borderId="3" xfId="0" applyNumberFormat="1" applyFont="1" applyBorder="1" applyAlignment="1">
      <alignment horizontal="center" vertical="center" wrapText="1"/>
    </xf>
    <xf numFmtId="179" fontId="25" fillId="0" borderId="3" xfId="0" applyNumberFormat="1" applyFont="1" applyBorder="1" applyAlignment="1">
      <alignment horizontal="center" vertical="center" wrapText="1"/>
    </xf>
    <xf numFmtId="179" fontId="25" fillId="0" borderId="4" xfId="0" applyNumberFormat="1" applyFont="1" applyBorder="1" applyAlignment="1">
      <alignment horizontal="center" vertical="center" wrapText="1"/>
    </xf>
    <xf numFmtId="179" fontId="17" fillId="0" borderId="6" xfId="0" applyNumberFormat="1" applyFont="1" applyFill="1" applyBorder="1" applyAlignment="1">
      <alignment horizontal="center" vertical="center" wrapText="1"/>
    </xf>
    <xf numFmtId="10" fontId="17" fillId="2" borderId="6" xfId="0" applyNumberFormat="1" applyFont="1" applyFill="1" applyBorder="1" applyAlignment="1">
      <alignment horizontal="center" vertical="center" wrapText="1"/>
    </xf>
    <xf numFmtId="10" fontId="21" fillId="3" borderId="6" xfId="0" applyNumberFormat="1" applyFont="1" applyFill="1" applyBorder="1" applyAlignment="1">
      <alignment horizontal="center" vertical="center" wrapText="1"/>
    </xf>
    <xf numFmtId="10" fontId="17" fillId="2" borderId="6" xfId="0" quotePrefix="1" applyNumberFormat="1" applyFont="1" applyFill="1" applyBorder="1" applyAlignment="1">
      <alignment horizontal="center" vertical="center" wrapText="1"/>
    </xf>
    <xf numFmtId="10" fontId="17" fillId="2" borderId="7" xfId="0" applyNumberFormat="1" applyFont="1" applyFill="1" applyBorder="1" applyAlignment="1">
      <alignment horizontal="center" vertical="center" wrapText="1"/>
    </xf>
    <xf numFmtId="180" fontId="17" fillId="0" borderId="6" xfId="0" applyNumberFormat="1" applyFont="1" applyFill="1" applyBorder="1" applyAlignment="1">
      <alignment horizontal="center" vertical="center" wrapText="1"/>
    </xf>
    <xf numFmtId="179" fontId="22" fillId="0" borderId="8" xfId="0" applyNumberFormat="1" applyFont="1" applyFill="1" applyBorder="1" applyAlignment="1">
      <alignment horizontal="center" vertical="center" wrapText="1"/>
    </xf>
    <xf numFmtId="179" fontId="17" fillId="0" borderId="9" xfId="0" applyNumberFormat="1" applyFont="1" applyFill="1" applyBorder="1" applyAlignment="1">
      <alignment horizontal="center" vertical="center" wrapText="1"/>
    </xf>
    <xf numFmtId="10" fontId="17" fillId="0" borderId="9" xfId="0" applyNumberFormat="1" applyFont="1" applyFill="1" applyBorder="1" applyAlignment="1">
      <alignment horizontal="center" vertical="center" wrapText="1"/>
    </xf>
    <xf numFmtId="10" fontId="21" fillId="0" borderId="9" xfId="0" applyNumberFormat="1" applyFont="1" applyFill="1" applyBorder="1" applyAlignment="1">
      <alignment horizontal="center" vertical="center" wrapText="1"/>
    </xf>
    <xf numFmtId="10" fontId="17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>
      <alignment vertical="center"/>
    </xf>
    <xf numFmtId="10" fontId="32" fillId="0" borderId="0" xfId="0" applyNumberFormat="1" applyFont="1">
      <alignment vertical="center"/>
    </xf>
    <xf numFmtId="1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distributed"/>
    </xf>
    <xf numFmtId="0" fontId="7" fillId="0" borderId="7" xfId="0" applyFont="1" applyBorder="1" applyAlignment="1">
      <alignment horizontal="center" vertical="distributed"/>
    </xf>
    <xf numFmtId="0" fontId="10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distributed"/>
    </xf>
    <xf numFmtId="0" fontId="13" fillId="0" borderId="5" xfId="0" applyFont="1" applyBorder="1" applyAlignment="1">
      <alignment horizontal="center" vertical="distributed"/>
    </xf>
    <xf numFmtId="0" fontId="14" fillId="0" borderId="3" xfId="0" applyFont="1" applyBorder="1" applyAlignment="1">
      <alignment horizontal="center" vertical="distributed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distributed" wrapText="1"/>
    </xf>
    <xf numFmtId="0" fontId="16" fillId="0" borderId="5" xfId="0" applyFont="1" applyBorder="1" applyAlignment="1">
      <alignment horizontal="center" vertical="distributed" wrapText="1"/>
    </xf>
    <xf numFmtId="0" fontId="16" fillId="0" borderId="3" xfId="0" applyFont="1" applyBorder="1" applyAlignment="1">
      <alignment horizontal="center" vertical="distributed" wrapText="1"/>
    </xf>
    <xf numFmtId="0" fontId="16" fillId="0" borderId="14" xfId="0" applyFont="1" applyBorder="1" applyAlignment="1">
      <alignment horizontal="center" vertical="distributed" wrapText="1"/>
    </xf>
    <xf numFmtId="0" fontId="16" fillId="0" borderId="15" xfId="0" applyFont="1" applyBorder="1" applyAlignment="1">
      <alignment horizontal="center" vertical="distributed" wrapText="1"/>
    </xf>
    <xf numFmtId="0" fontId="16" fillId="0" borderId="4" xfId="0" applyFont="1" applyBorder="1" applyAlignment="1">
      <alignment horizontal="center" vertical="distributed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10" fontId="16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distributed" wrapText="1"/>
    </xf>
    <xf numFmtId="0" fontId="21" fillId="2" borderId="6" xfId="0" applyFont="1" applyFill="1" applyBorder="1" applyAlignment="1">
      <alignment horizontal="center" vertical="distributed"/>
    </xf>
    <xf numFmtId="0" fontId="21" fillId="2" borderId="16" xfId="0" applyFont="1" applyFill="1" applyBorder="1" applyAlignment="1">
      <alignment horizontal="center" vertical="distributed"/>
    </xf>
    <xf numFmtId="0" fontId="21" fillId="2" borderId="18" xfId="0" applyFont="1" applyFill="1" applyBorder="1" applyAlignment="1">
      <alignment horizontal="center" vertical="distributed"/>
    </xf>
    <xf numFmtId="0" fontId="21" fillId="2" borderId="20" xfId="0" applyFont="1" applyFill="1" applyBorder="1" applyAlignment="1">
      <alignment horizontal="center" vertical="distributed"/>
    </xf>
    <xf numFmtId="0" fontId="21" fillId="2" borderId="22" xfId="0" applyFont="1" applyFill="1" applyBorder="1" applyAlignment="1">
      <alignment horizontal="center" vertical="distributed"/>
    </xf>
    <xf numFmtId="0" fontId="21" fillId="2" borderId="6" xfId="0" applyFont="1" applyFill="1" applyBorder="1" applyAlignment="1">
      <alignment horizontal="center" vertical="distributed" wrapText="1"/>
    </xf>
    <xf numFmtId="0" fontId="21" fillId="2" borderId="4" xfId="0" applyFont="1" applyFill="1" applyBorder="1" applyAlignment="1">
      <alignment horizontal="center" vertical="distributed"/>
    </xf>
    <xf numFmtId="0" fontId="21" fillId="2" borderId="7" xfId="0" applyFont="1" applyFill="1" applyBorder="1" applyAlignment="1">
      <alignment horizontal="center" vertical="distributed"/>
    </xf>
    <xf numFmtId="0" fontId="21" fillId="2" borderId="3" xfId="0" applyFont="1" applyFill="1" applyBorder="1" applyAlignment="1">
      <alignment horizontal="center" vertical="distributed"/>
    </xf>
    <xf numFmtId="0" fontId="21" fillId="2" borderId="13" xfId="0" applyFont="1" applyFill="1" applyBorder="1" applyAlignment="1">
      <alignment horizontal="center" vertical="distributed"/>
    </xf>
    <xf numFmtId="0" fontId="21" fillId="2" borderId="21" xfId="0" applyFont="1" applyFill="1" applyBorder="1" applyAlignment="1">
      <alignment horizontal="center" vertical="distributed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distributed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3" fillId="0" borderId="0" xfId="4" applyFont="1" applyAlignment="1" applyProtection="1">
      <alignment horizontal="center" vertical="center"/>
    </xf>
    <xf numFmtId="0" fontId="19" fillId="0" borderId="2" xfId="4" applyFont="1" applyBorder="1" applyAlignment="1" applyProtection="1">
      <alignment horizontal="center" vertical="distributed"/>
    </xf>
    <xf numFmtId="0" fontId="19" fillId="0" borderId="5" xfId="4" applyFont="1" applyBorder="1" applyAlignment="1" applyProtection="1">
      <alignment horizontal="center" vertical="distributed"/>
    </xf>
    <xf numFmtId="0" fontId="19" fillId="0" borderId="15" xfId="4" applyFont="1" applyBorder="1" applyAlignment="1" applyProtection="1">
      <alignment horizontal="center" vertical="distributed"/>
    </xf>
    <xf numFmtId="0" fontId="19" fillId="0" borderId="24" xfId="4" applyFont="1" applyBorder="1" applyAlignment="1" applyProtection="1">
      <alignment horizontal="center" vertical="distributed"/>
    </xf>
    <xf numFmtId="0" fontId="19" fillId="0" borderId="3" xfId="4" applyFont="1" applyBorder="1" applyAlignment="1" applyProtection="1">
      <alignment horizontal="center" vertical="center"/>
    </xf>
    <xf numFmtId="57" fontId="19" fillId="0" borderId="3" xfId="4" applyNumberFormat="1" applyFont="1" applyBorder="1" applyAlignment="1" applyProtection="1">
      <alignment horizontal="center" vertical="center"/>
    </xf>
    <xf numFmtId="0" fontId="19" fillId="0" borderId="3" xfId="4" applyFont="1" applyBorder="1" applyAlignment="1" applyProtection="1">
      <alignment horizontal="center" vertical="center" wrapText="1"/>
    </xf>
    <xf numFmtId="0" fontId="19" fillId="0" borderId="6" xfId="4" applyFont="1" applyBorder="1" applyAlignment="1" applyProtection="1">
      <alignment horizontal="center" vertical="center" wrapText="1"/>
    </xf>
    <xf numFmtId="0" fontId="19" fillId="0" borderId="4" xfId="4" applyFont="1" applyBorder="1" applyAlignment="1" applyProtection="1">
      <alignment horizontal="center" vertical="center" wrapText="1"/>
    </xf>
    <xf numFmtId="0" fontId="19" fillId="0" borderId="7" xfId="4" applyFont="1" applyBorder="1" applyAlignment="1" applyProtection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</cellXfs>
  <cellStyles count="5">
    <cellStyle name="百分比" xfId="2" builtinId="5"/>
    <cellStyle name="常规" xfId="0" builtinId="0"/>
    <cellStyle name="常规 10" xfId="3"/>
    <cellStyle name="常规 2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9"/>
  <sheetViews>
    <sheetView workbookViewId="0">
      <selection activeCell="M20" sqref="M20"/>
    </sheetView>
  </sheetViews>
  <sheetFormatPr defaultColWidth="9" defaultRowHeight="14.25" x14ac:dyDescent="0.2"/>
  <cols>
    <col min="1" max="9" width="9" style="1" customWidth="1"/>
    <col min="10" max="10" width="17" style="1" customWidth="1"/>
    <col min="11" max="256" width="9" style="1" customWidth="1"/>
  </cols>
  <sheetData>
    <row r="2" spans="1:13" ht="87.4" customHeight="1" x14ac:dyDescent="0.2"/>
    <row r="3" spans="1:13" ht="22.5" x14ac:dyDescent="0.2">
      <c r="A3" s="218" t="s">
        <v>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22.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 x14ac:dyDescent="0.2">
      <c r="A5" s="219" t="s">
        <v>229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19" spans="9:10" ht="18" x14ac:dyDescent="0.2">
      <c r="I19" s="220">
        <v>44014</v>
      </c>
      <c r="J19" s="220"/>
    </row>
  </sheetData>
  <mergeCells count="3">
    <mergeCell ref="A3:M3"/>
    <mergeCell ref="A5:M5"/>
    <mergeCell ref="I19:J19"/>
  </mergeCells>
  <phoneticPr fontId="4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O13" sqref="O13"/>
    </sheetView>
  </sheetViews>
  <sheetFormatPr defaultColWidth="9" defaultRowHeight="14.25" x14ac:dyDescent="0.2"/>
  <cols>
    <col min="1" max="1" width="7.5" customWidth="1"/>
    <col min="2" max="2" width="14.75" customWidth="1"/>
    <col min="3" max="5" width="10.5" customWidth="1"/>
    <col min="6" max="6" width="11.125" customWidth="1"/>
    <col min="7" max="7" width="10.875" customWidth="1"/>
    <col min="8" max="8" width="10.5" customWidth="1"/>
    <col min="9" max="10" width="12.625" customWidth="1"/>
    <col min="11" max="256" width="10" customWidth="1"/>
  </cols>
  <sheetData>
    <row r="1" spans="1:10" ht="31.5" x14ac:dyDescent="0.2">
      <c r="A1" s="290" t="s">
        <v>90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23.25" customHeight="1" x14ac:dyDescent="0.2">
      <c r="A2" s="126" t="s">
        <v>91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4.75" customHeight="1" x14ac:dyDescent="0.2">
      <c r="A3" s="291" t="s">
        <v>92</v>
      </c>
      <c r="B3" s="293" t="s">
        <v>93</v>
      </c>
      <c r="C3" s="295" t="s">
        <v>94</v>
      </c>
      <c r="D3" s="295"/>
      <c r="E3" s="296" t="s">
        <v>95</v>
      </c>
      <c r="F3" s="296"/>
      <c r="G3" s="296"/>
      <c r="H3" s="296"/>
      <c r="I3" s="297" t="s">
        <v>96</v>
      </c>
      <c r="J3" s="299" t="s">
        <v>97</v>
      </c>
    </row>
    <row r="4" spans="1:10" ht="37.5" x14ac:dyDescent="0.2">
      <c r="A4" s="292"/>
      <c r="B4" s="294"/>
      <c r="C4" s="128" t="s">
        <v>98</v>
      </c>
      <c r="D4" s="128" t="s">
        <v>99</v>
      </c>
      <c r="E4" s="128" t="s">
        <v>100</v>
      </c>
      <c r="F4" s="128" t="s">
        <v>101</v>
      </c>
      <c r="G4" s="128" t="s">
        <v>102</v>
      </c>
      <c r="H4" s="128" t="s">
        <v>64</v>
      </c>
      <c r="I4" s="298"/>
      <c r="J4" s="300"/>
    </row>
    <row r="5" spans="1:10" ht="33" customHeight="1" x14ac:dyDescent="0.2">
      <c r="A5" s="129">
        <v>1</v>
      </c>
      <c r="B5" s="130" t="s">
        <v>11</v>
      </c>
      <c r="C5" s="128"/>
      <c r="D5" s="131">
        <v>13</v>
      </c>
      <c r="E5" s="131">
        <v>13</v>
      </c>
      <c r="F5" s="131">
        <v>13</v>
      </c>
      <c r="G5" s="131">
        <v>13</v>
      </c>
      <c r="H5" s="131">
        <f t="shared" ref="H5:H16" si="0">SUM(D5:G5)</f>
        <v>52</v>
      </c>
      <c r="I5" s="132">
        <v>21</v>
      </c>
      <c r="J5" s="133">
        <v>76</v>
      </c>
    </row>
    <row r="6" spans="1:10" ht="33" customHeight="1" x14ac:dyDescent="0.2">
      <c r="A6" s="129">
        <v>2</v>
      </c>
      <c r="B6" s="130" t="s">
        <v>17</v>
      </c>
      <c r="C6" s="128" t="s">
        <v>103</v>
      </c>
      <c r="D6" s="11">
        <v>16</v>
      </c>
      <c r="E6" s="11">
        <v>16</v>
      </c>
      <c r="F6" s="11">
        <v>3</v>
      </c>
      <c r="G6" s="131">
        <v>3</v>
      </c>
      <c r="H6" s="131">
        <f t="shared" si="0"/>
        <v>38</v>
      </c>
      <c r="I6" s="132">
        <v>29</v>
      </c>
      <c r="J6" s="133">
        <v>54</v>
      </c>
    </row>
    <row r="7" spans="1:10" ht="33" customHeight="1" x14ac:dyDescent="0.2">
      <c r="A7" s="129">
        <v>3</v>
      </c>
      <c r="B7" s="130" t="s">
        <v>18</v>
      </c>
      <c r="C7" s="128" t="s">
        <v>104</v>
      </c>
      <c r="D7" s="131">
        <v>10</v>
      </c>
      <c r="E7" s="131">
        <v>10</v>
      </c>
      <c r="F7" s="131">
        <v>6</v>
      </c>
      <c r="G7" s="131">
        <v>6</v>
      </c>
      <c r="H7" s="131">
        <f t="shared" si="0"/>
        <v>32</v>
      </c>
      <c r="I7" s="132">
        <v>15</v>
      </c>
      <c r="J7" s="133">
        <v>41</v>
      </c>
    </row>
    <row r="8" spans="1:10" ht="33" customHeight="1" x14ac:dyDescent="0.2">
      <c r="A8" s="129">
        <v>4</v>
      </c>
      <c r="B8" s="130" t="s">
        <v>15</v>
      </c>
      <c r="C8" s="128" t="s">
        <v>105</v>
      </c>
      <c r="D8" s="131">
        <v>11</v>
      </c>
      <c r="E8" s="131">
        <v>11</v>
      </c>
      <c r="F8" s="131">
        <v>5</v>
      </c>
      <c r="G8" s="131">
        <v>5</v>
      </c>
      <c r="H8" s="131">
        <f t="shared" si="0"/>
        <v>32</v>
      </c>
      <c r="I8" s="132">
        <v>15</v>
      </c>
      <c r="J8" s="133">
        <v>38</v>
      </c>
    </row>
    <row r="9" spans="1:10" ht="33" customHeight="1" x14ac:dyDescent="0.2">
      <c r="A9" s="129">
        <v>5</v>
      </c>
      <c r="B9" s="130" t="s">
        <v>13</v>
      </c>
      <c r="C9" s="128" t="s">
        <v>106</v>
      </c>
      <c r="D9" s="131">
        <v>5</v>
      </c>
      <c r="E9" s="131">
        <v>5</v>
      </c>
      <c r="F9" s="131">
        <v>1</v>
      </c>
      <c r="G9" s="131">
        <v>1</v>
      </c>
      <c r="H9" s="131">
        <f t="shared" si="0"/>
        <v>12</v>
      </c>
      <c r="I9" s="132">
        <v>7</v>
      </c>
      <c r="J9" s="133">
        <v>16</v>
      </c>
    </row>
    <row r="10" spans="1:10" ht="33" customHeight="1" x14ac:dyDescent="0.2">
      <c r="A10" s="129">
        <v>6</v>
      </c>
      <c r="B10" s="130" t="s">
        <v>20</v>
      </c>
      <c r="C10" s="128" t="s">
        <v>107</v>
      </c>
      <c r="D10" s="131">
        <v>8</v>
      </c>
      <c r="E10" s="131">
        <v>8</v>
      </c>
      <c r="F10" s="131">
        <v>2</v>
      </c>
      <c r="G10" s="131">
        <v>2</v>
      </c>
      <c r="H10" s="131">
        <f t="shared" si="0"/>
        <v>20</v>
      </c>
      <c r="I10" s="132">
        <v>14</v>
      </c>
      <c r="J10" s="133">
        <v>30</v>
      </c>
    </row>
    <row r="11" spans="1:10" ht="33" customHeight="1" x14ac:dyDescent="0.2">
      <c r="A11" s="129">
        <v>7</v>
      </c>
      <c r="B11" s="130" t="s">
        <v>16</v>
      </c>
      <c r="C11" s="128" t="s">
        <v>108</v>
      </c>
      <c r="D11" s="131">
        <v>17</v>
      </c>
      <c r="E11" s="131">
        <v>17</v>
      </c>
      <c r="F11" s="131">
        <v>6</v>
      </c>
      <c r="G11" s="131">
        <v>6</v>
      </c>
      <c r="H11" s="131">
        <f t="shared" si="0"/>
        <v>46</v>
      </c>
      <c r="I11" s="132">
        <v>23</v>
      </c>
      <c r="J11" s="133">
        <v>56</v>
      </c>
    </row>
    <row r="12" spans="1:10" ht="33" customHeight="1" x14ac:dyDescent="0.2">
      <c r="A12" s="129">
        <v>8</v>
      </c>
      <c r="B12" s="130" t="s">
        <v>12</v>
      </c>
      <c r="C12" s="128" t="s">
        <v>109</v>
      </c>
      <c r="D12" s="131">
        <v>12</v>
      </c>
      <c r="E12" s="131">
        <v>12</v>
      </c>
      <c r="F12" s="131">
        <v>4</v>
      </c>
      <c r="G12" s="131">
        <v>4</v>
      </c>
      <c r="H12" s="131">
        <f t="shared" si="0"/>
        <v>32</v>
      </c>
      <c r="I12" s="132">
        <v>18</v>
      </c>
      <c r="J12" s="133">
        <v>44</v>
      </c>
    </row>
    <row r="13" spans="1:10" ht="33" customHeight="1" x14ac:dyDescent="0.2">
      <c r="A13" s="129">
        <v>9</v>
      </c>
      <c r="B13" s="130" t="s">
        <v>14</v>
      </c>
      <c r="C13" s="128" t="s">
        <v>110</v>
      </c>
      <c r="D13" s="131">
        <v>10</v>
      </c>
      <c r="E13" s="131">
        <v>10</v>
      </c>
      <c r="F13" s="131">
        <v>5</v>
      </c>
      <c r="G13" s="131">
        <v>5</v>
      </c>
      <c r="H13" s="131">
        <f t="shared" si="0"/>
        <v>30</v>
      </c>
      <c r="I13" s="132">
        <v>18</v>
      </c>
      <c r="J13" s="133">
        <v>46</v>
      </c>
    </row>
    <row r="14" spans="1:10" ht="33" customHeight="1" x14ac:dyDescent="0.2">
      <c r="A14" s="129">
        <v>10</v>
      </c>
      <c r="B14" s="130" t="s">
        <v>19</v>
      </c>
      <c r="C14" s="128" t="s">
        <v>111</v>
      </c>
      <c r="D14" s="131">
        <v>7</v>
      </c>
      <c r="E14" s="131">
        <v>7</v>
      </c>
      <c r="F14" s="131">
        <v>3</v>
      </c>
      <c r="G14" s="131">
        <v>3</v>
      </c>
      <c r="H14" s="131">
        <f t="shared" si="0"/>
        <v>20</v>
      </c>
      <c r="I14" s="132">
        <v>12</v>
      </c>
      <c r="J14" s="133">
        <v>29</v>
      </c>
    </row>
    <row r="15" spans="1:10" ht="33" customHeight="1" x14ac:dyDescent="0.2">
      <c r="A15" s="129">
        <v>11</v>
      </c>
      <c r="B15" s="130" t="s">
        <v>21</v>
      </c>
      <c r="C15" s="128" t="s">
        <v>112</v>
      </c>
      <c r="D15" s="131">
        <v>10</v>
      </c>
      <c r="E15" s="131">
        <v>10</v>
      </c>
      <c r="F15" s="131">
        <v>3</v>
      </c>
      <c r="G15" s="131">
        <v>3</v>
      </c>
      <c r="H15" s="131">
        <f t="shared" si="0"/>
        <v>26</v>
      </c>
      <c r="I15" s="132">
        <v>16</v>
      </c>
      <c r="J15" s="133">
        <v>36</v>
      </c>
    </row>
    <row r="16" spans="1:10" ht="33" customHeight="1" x14ac:dyDescent="0.2">
      <c r="A16" s="134">
        <v>12</v>
      </c>
      <c r="B16" s="135" t="s">
        <v>64</v>
      </c>
      <c r="C16" s="136"/>
      <c r="D16" s="137">
        <f>SUM(D5:D15)</f>
        <v>119</v>
      </c>
      <c r="E16" s="138">
        <f>SUM(E5:E15)</f>
        <v>119</v>
      </c>
      <c r="F16" s="138">
        <f>SUM(F5:F15)</f>
        <v>51</v>
      </c>
      <c r="G16" s="138">
        <f>SUM(G5:G15)</f>
        <v>51</v>
      </c>
      <c r="H16" s="137">
        <f t="shared" si="0"/>
        <v>340</v>
      </c>
      <c r="I16" s="139">
        <f>SUM(I5:I15)</f>
        <v>188</v>
      </c>
      <c r="J16" s="140">
        <f>SUM(J5:J15)</f>
        <v>466</v>
      </c>
    </row>
    <row r="17" spans="1:10" ht="16.5" customHeight="1" x14ac:dyDescent="0.2">
      <c r="A17" s="141" t="s">
        <v>113</v>
      </c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 ht="15.75" customHeight="1" x14ac:dyDescent="0.2">
      <c r="A18" s="141" t="s">
        <v>114</v>
      </c>
      <c r="B18" s="143"/>
      <c r="C18" s="143"/>
      <c r="D18" s="143"/>
      <c r="E18" s="143"/>
      <c r="F18" s="143"/>
      <c r="G18" s="143"/>
      <c r="H18" s="143"/>
      <c r="I18" s="143"/>
      <c r="J18" s="143"/>
    </row>
  </sheetData>
  <mergeCells count="7">
    <mergeCell ref="A1:J1"/>
    <mergeCell ref="A3:A4"/>
    <mergeCell ref="B3:B4"/>
    <mergeCell ref="C3:D3"/>
    <mergeCell ref="E3:H3"/>
    <mergeCell ref="I3:I4"/>
    <mergeCell ref="J3:J4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U14" sqref="U14"/>
    </sheetView>
  </sheetViews>
  <sheetFormatPr defaultColWidth="9" defaultRowHeight="14.25" x14ac:dyDescent="0.2"/>
  <cols>
    <col min="1" max="1" width="5.25" customWidth="1"/>
    <col min="2" max="2" width="7.875" customWidth="1"/>
    <col min="3" max="3" width="6.25" customWidth="1"/>
    <col min="4" max="4" width="6.125" customWidth="1"/>
    <col min="5" max="5" width="8.125" customWidth="1"/>
    <col min="6" max="7" width="7.125" customWidth="1"/>
    <col min="8" max="9" width="7" customWidth="1"/>
    <col min="10" max="10" width="6" customWidth="1"/>
    <col min="11" max="11" width="6.25" customWidth="1"/>
    <col min="12" max="12" width="5.75" customWidth="1"/>
    <col min="13" max="13" width="11.25" customWidth="1"/>
    <col min="14" max="256" width="10" customWidth="1"/>
  </cols>
  <sheetData>
    <row r="1" spans="1:17" ht="24.75" customHeight="1" x14ac:dyDescent="0.2">
      <c r="A1" s="314" t="s">
        <v>235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17" ht="19.5" customHeight="1" x14ac:dyDescent="0.2">
      <c r="A2" s="306" t="s">
        <v>293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</row>
    <row r="3" spans="1:17" ht="20.25" customHeight="1" x14ac:dyDescent="0.2">
      <c r="A3" s="316" t="s">
        <v>115</v>
      </c>
      <c r="B3" s="303" t="s">
        <v>93</v>
      </c>
      <c r="C3" s="303" t="s">
        <v>236</v>
      </c>
      <c r="D3" s="303" t="s">
        <v>237</v>
      </c>
      <c r="E3" s="303"/>
      <c r="F3" s="303" t="s">
        <v>238</v>
      </c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4"/>
    </row>
    <row r="4" spans="1:17" ht="46.5" customHeight="1" x14ac:dyDescent="0.2">
      <c r="A4" s="317"/>
      <c r="B4" s="305"/>
      <c r="C4" s="305"/>
      <c r="D4" s="305" t="s">
        <v>239</v>
      </c>
      <c r="E4" s="305" t="s">
        <v>240</v>
      </c>
      <c r="F4" s="307" t="s">
        <v>241</v>
      </c>
      <c r="G4" s="307" t="s">
        <v>116</v>
      </c>
      <c r="H4" s="307" t="s">
        <v>242</v>
      </c>
      <c r="I4" s="307" t="s">
        <v>117</v>
      </c>
      <c r="J4" s="309" t="s">
        <v>243</v>
      </c>
      <c r="K4" s="310"/>
      <c r="L4" s="311"/>
      <c r="M4" s="307" t="s">
        <v>244</v>
      </c>
      <c r="N4" s="307" t="s">
        <v>118</v>
      </c>
      <c r="O4" s="307" t="s">
        <v>245</v>
      </c>
      <c r="P4" s="307" t="s">
        <v>246</v>
      </c>
      <c r="Q4" s="318" t="s">
        <v>119</v>
      </c>
    </row>
    <row r="5" spans="1:17" ht="27" customHeight="1" x14ac:dyDescent="0.2">
      <c r="A5" s="317"/>
      <c r="B5" s="305"/>
      <c r="C5" s="305"/>
      <c r="D5" s="305"/>
      <c r="E5" s="305"/>
      <c r="F5" s="308"/>
      <c r="G5" s="308"/>
      <c r="H5" s="308"/>
      <c r="I5" s="308"/>
      <c r="J5" s="144" t="s">
        <v>247</v>
      </c>
      <c r="K5" s="144" t="s">
        <v>248</v>
      </c>
      <c r="L5" s="144" t="s">
        <v>249</v>
      </c>
      <c r="M5" s="308"/>
      <c r="N5" s="308"/>
      <c r="O5" s="308"/>
      <c r="P5" s="308"/>
      <c r="Q5" s="319"/>
    </row>
    <row r="6" spans="1:17" ht="27.95" customHeight="1" x14ac:dyDescent="0.2">
      <c r="A6" s="145">
        <v>1</v>
      </c>
      <c r="B6" s="146" t="s">
        <v>281</v>
      </c>
      <c r="C6" s="146">
        <v>2815</v>
      </c>
      <c r="D6" s="146">
        <v>2815</v>
      </c>
      <c r="E6" s="147">
        <v>1</v>
      </c>
      <c r="F6" s="146">
        <v>2608</v>
      </c>
      <c r="G6" s="147">
        <v>0.92649999999999999</v>
      </c>
      <c r="H6" s="146">
        <v>1961</v>
      </c>
      <c r="I6" s="147">
        <v>0.6966</v>
      </c>
      <c r="J6" s="148">
        <v>6</v>
      </c>
      <c r="K6" s="148">
        <v>2829</v>
      </c>
      <c r="L6" s="146">
        <f>SUM(J6:K6)</f>
        <v>2835</v>
      </c>
      <c r="M6" s="146">
        <v>1838</v>
      </c>
      <c r="N6" s="147">
        <f>L6/M6</f>
        <v>1.5424374319912948</v>
      </c>
      <c r="O6" s="146">
        <v>2358</v>
      </c>
      <c r="P6" s="146">
        <v>2358</v>
      </c>
      <c r="Q6" s="149">
        <v>1</v>
      </c>
    </row>
    <row r="7" spans="1:17" ht="27.95" customHeight="1" x14ac:dyDescent="0.2">
      <c r="A7" s="145">
        <v>2</v>
      </c>
      <c r="B7" s="146" t="s">
        <v>282</v>
      </c>
      <c r="C7" s="146">
        <v>2168</v>
      </c>
      <c r="D7" s="146">
        <v>2168</v>
      </c>
      <c r="E7" s="147">
        <v>1</v>
      </c>
      <c r="F7" s="146">
        <v>1400</v>
      </c>
      <c r="G7" s="147">
        <v>0.64580000000000004</v>
      </c>
      <c r="H7" s="146">
        <v>1608</v>
      </c>
      <c r="I7" s="147">
        <v>0.74170000000000003</v>
      </c>
      <c r="J7" s="148">
        <v>1174</v>
      </c>
      <c r="K7" s="148">
        <f>1672+55</f>
        <v>1727</v>
      </c>
      <c r="L7" s="146">
        <f t="shared" ref="L7:L17" si="0">SUM(J7:K7)</f>
        <v>2901</v>
      </c>
      <c r="M7" s="146">
        <v>2374</v>
      </c>
      <c r="N7" s="147">
        <f t="shared" ref="N7:N17" si="1">L7/M7</f>
        <v>1.2219882055602358</v>
      </c>
      <c r="O7" s="146">
        <v>2171</v>
      </c>
      <c r="P7" s="146">
        <v>2171</v>
      </c>
      <c r="Q7" s="149">
        <v>1</v>
      </c>
    </row>
    <row r="8" spans="1:17" ht="27.95" customHeight="1" x14ac:dyDescent="0.2">
      <c r="A8" s="145">
        <v>3</v>
      </c>
      <c r="B8" s="146" t="s">
        <v>283</v>
      </c>
      <c r="C8" s="146">
        <v>1284</v>
      </c>
      <c r="D8" s="146">
        <v>1284</v>
      </c>
      <c r="E8" s="147">
        <v>1</v>
      </c>
      <c r="F8" s="146">
        <v>1194</v>
      </c>
      <c r="G8" s="147">
        <v>0.92989999999999995</v>
      </c>
      <c r="H8" s="146">
        <v>1059</v>
      </c>
      <c r="I8" s="147">
        <v>0.82479999999999998</v>
      </c>
      <c r="J8" s="148">
        <v>183</v>
      </c>
      <c r="K8" s="148">
        <f>1203+31</f>
        <v>1234</v>
      </c>
      <c r="L8" s="146">
        <f t="shared" si="0"/>
        <v>1417</v>
      </c>
      <c r="M8" s="146">
        <v>1378</v>
      </c>
      <c r="N8" s="147">
        <f t="shared" si="1"/>
        <v>1.0283018867924529</v>
      </c>
      <c r="O8" s="146">
        <v>958</v>
      </c>
      <c r="P8" s="146">
        <v>959</v>
      </c>
      <c r="Q8" s="149">
        <v>0.999</v>
      </c>
    </row>
    <row r="9" spans="1:17" ht="27.95" customHeight="1" x14ac:dyDescent="0.2">
      <c r="A9" s="145">
        <v>4</v>
      </c>
      <c r="B9" s="146" t="s">
        <v>284</v>
      </c>
      <c r="C9" s="146">
        <v>2687</v>
      </c>
      <c r="D9" s="146">
        <v>2687</v>
      </c>
      <c r="E9" s="147">
        <v>1</v>
      </c>
      <c r="F9" s="146">
        <v>2472</v>
      </c>
      <c r="G9" s="147">
        <v>0.92</v>
      </c>
      <c r="H9" s="146">
        <v>2360</v>
      </c>
      <c r="I9" s="147">
        <v>0.87829999999999997</v>
      </c>
      <c r="J9" s="148">
        <v>533</v>
      </c>
      <c r="K9" s="148">
        <f>1734+201</f>
        <v>1935</v>
      </c>
      <c r="L9" s="146">
        <f t="shared" si="0"/>
        <v>2468</v>
      </c>
      <c r="M9" s="146">
        <v>2897</v>
      </c>
      <c r="N9" s="147">
        <f t="shared" si="1"/>
        <v>0.8519157749395927</v>
      </c>
      <c r="O9" s="146">
        <v>1720</v>
      </c>
      <c r="P9" s="146">
        <v>1720</v>
      </c>
      <c r="Q9" s="149">
        <v>1</v>
      </c>
    </row>
    <row r="10" spans="1:17" ht="27.95" customHeight="1" x14ac:dyDescent="0.2">
      <c r="A10" s="145">
        <v>5</v>
      </c>
      <c r="B10" s="146" t="s">
        <v>285</v>
      </c>
      <c r="C10" s="146">
        <v>1682</v>
      </c>
      <c r="D10" s="146">
        <v>1681</v>
      </c>
      <c r="E10" s="147">
        <v>0.99939999999999996</v>
      </c>
      <c r="F10" s="146">
        <v>1464</v>
      </c>
      <c r="G10" s="147">
        <v>0.87039999999999995</v>
      </c>
      <c r="H10" s="146">
        <v>1224</v>
      </c>
      <c r="I10" s="147">
        <v>0.72770000000000001</v>
      </c>
      <c r="J10" s="148">
        <v>128</v>
      </c>
      <c r="K10" s="148">
        <v>1425</v>
      </c>
      <c r="L10" s="146">
        <f t="shared" si="0"/>
        <v>1553</v>
      </c>
      <c r="M10" s="146">
        <v>1631</v>
      </c>
      <c r="N10" s="147">
        <f t="shared" si="1"/>
        <v>0.9521765787860208</v>
      </c>
      <c r="O10" s="146">
        <v>1602</v>
      </c>
      <c r="P10" s="146">
        <v>1603</v>
      </c>
      <c r="Q10" s="149">
        <v>0.99939999999999996</v>
      </c>
    </row>
    <row r="11" spans="1:17" ht="27.95" customHeight="1" x14ac:dyDescent="0.2">
      <c r="A11" s="145">
        <v>6</v>
      </c>
      <c r="B11" s="146" t="s">
        <v>286</v>
      </c>
      <c r="C11" s="146">
        <v>1295</v>
      </c>
      <c r="D11" s="146">
        <v>1295</v>
      </c>
      <c r="E11" s="147">
        <v>1</v>
      </c>
      <c r="F11" s="146">
        <v>948</v>
      </c>
      <c r="G11" s="147">
        <v>0.73199999999999998</v>
      </c>
      <c r="H11" s="146">
        <v>987</v>
      </c>
      <c r="I11" s="147">
        <v>0.76219999999999999</v>
      </c>
      <c r="J11" s="148">
        <v>229</v>
      </c>
      <c r="K11" s="148">
        <f>758+139</f>
        <v>897</v>
      </c>
      <c r="L11" s="146">
        <f t="shared" si="0"/>
        <v>1126</v>
      </c>
      <c r="M11" s="146">
        <v>1002</v>
      </c>
      <c r="N11" s="147">
        <f t="shared" si="1"/>
        <v>1.12375249500998</v>
      </c>
      <c r="O11" s="146">
        <v>629</v>
      </c>
      <c r="P11" s="146">
        <v>629</v>
      </c>
      <c r="Q11" s="149">
        <v>1</v>
      </c>
    </row>
    <row r="12" spans="1:17" ht="27.95" customHeight="1" x14ac:dyDescent="0.2">
      <c r="A12" s="145">
        <v>7</v>
      </c>
      <c r="B12" s="146" t="s">
        <v>287</v>
      </c>
      <c r="C12" s="146">
        <v>1690</v>
      </c>
      <c r="D12" s="146">
        <v>1690</v>
      </c>
      <c r="E12" s="147">
        <v>1</v>
      </c>
      <c r="F12" s="146">
        <v>1005</v>
      </c>
      <c r="G12" s="147">
        <v>0.59470000000000001</v>
      </c>
      <c r="H12" s="146">
        <v>1484</v>
      </c>
      <c r="I12" s="147">
        <v>0.87809999999999999</v>
      </c>
      <c r="J12" s="148">
        <v>56</v>
      </c>
      <c r="K12" s="148">
        <v>2164</v>
      </c>
      <c r="L12" s="146">
        <f t="shared" si="0"/>
        <v>2220</v>
      </c>
      <c r="M12" s="146">
        <v>1549</v>
      </c>
      <c r="N12" s="147">
        <f t="shared" si="1"/>
        <v>1.433182698515171</v>
      </c>
      <c r="O12" s="146">
        <v>1089</v>
      </c>
      <c r="P12" s="146">
        <v>1091</v>
      </c>
      <c r="Q12" s="149">
        <v>0.99819999999999998</v>
      </c>
    </row>
    <row r="13" spans="1:17" ht="27.95" customHeight="1" x14ac:dyDescent="0.2">
      <c r="A13" s="145">
        <v>8</v>
      </c>
      <c r="B13" s="146" t="s">
        <v>288</v>
      </c>
      <c r="C13" s="146">
        <v>947</v>
      </c>
      <c r="D13" s="146">
        <v>947</v>
      </c>
      <c r="E13" s="147">
        <v>1</v>
      </c>
      <c r="F13" s="146">
        <v>619</v>
      </c>
      <c r="G13" s="147">
        <v>0.65359999999999996</v>
      </c>
      <c r="H13" s="146">
        <v>745</v>
      </c>
      <c r="I13" s="147">
        <v>0.78669999999999995</v>
      </c>
      <c r="J13" s="148">
        <v>168</v>
      </c>
      <c r="K13" s="148">
        <v>730</v>
      </c>
      <c r="L13" s="146">
        <f t="shared" si="0"/>
        <v>898</v>
      </c>
      <c r="M13" s="146">
        <v>840</v>
      </c>
      <c r="N13" s="147">
        <f t="shared" si="1"/>
        <v>1.069047619047619</v>
      </c>
      <c r="O13" s="146">
        <v>593</v>
      </c>
      <c r="P13" s="146">
        <v>593</v>
      </c>
      <c r="Q13" s="149">
        <v>1</v>
      </c>
    </row>
    <row r="14" spans="1:17" ht="27.95" customHeight="1" x14ac:dyDescent="0.2">
      <c r="A14" s="145">
        <v>9</v>
      </c>
      <c r="B14" s="146" t="s">
        <v>289</v>
      </c>
      <c r="C14" s="146">
        <v>2011</v>
      </c>
      <c r="D14" s="146">
        <v>2007</v>
      </c>
      <c r="E14" s="147">
        <v>0.998</v>
      </c>
      <c r="F14" s="146">
        <v>632</v>
      </c>
      <c r="G14" s="147">
        <v>0.31430000000000002</v>
      </c>
      <c r="H14" s="146">
        <v>1889</v>
      </c>
      <c r="I14" s="147">
        <v>0.93930000000000002</v>
      </c>
      <c r="J14" s="148">
        <v>32</v>
      </c>
      <c r="K14" s="148">
        <v>2015</v>
      </c>
      <c r="L14" s="146">
        <f t="shared" si="0"/>
        <v>2047</v>
      </c>
      <c r="M14" s="146">
        <v>2124</v>
      </c>
      <c r="N14" s="147">
        <f t="shared" si="1"/>
        <v>0.96374764595103579</v>
      </c>
      <c r="O14" s="146">
        <v>1559</v>
      </c>
      <c r="P14" s="146">
        <v>1559</v>
      </c>
      <c r="Q14" s="149">
        <v>1</v>
      </c>
    </row>
    <row r="15" spans="1:17" ht="27.95" customHeight="1" x14ac:dyDescent="0.2">
      <c r="A15" s="145">
        <v>10</v>
      </c>
      <c r="B15" s="146" t="s">
        <v>290</v>
      </c>
      <c r="C15" s="146">
        <v>2274</v>
      </c>
      <c r="D15" s="146">
        <v>2274</v>
      </c>
      <c r="E15" s="147">
        <v>1</v>
      </c>
      <c r="F15" s="146">
        <v>1336</v>
      </c>
      <c r="G15" s="147">
        <v>0.58750000000000002</v>
      </c>
      <c r="H15" s="146">
        <v>1652</v>
      </c>
      <c r="I15" s="147">
        <v>0.72650000000000003</v>
      </c>
      <c r="J15" s="148">
        <v>1291</v>
      </c>
      <c r="K15" s="148">
        <v>313</v>
      </c>
      <c r="L15" s="146">
        <f t="shared" si="0"/>
        <v>1604</v>
      </c>
      <c r="M15" s="146">
        <v>2241</v>
      </c>
      <c r="N15" s="147">
        <f t="shared" si="1"/>
        <v>0.7157518964747881</v>
      </c>
      <c r="O15" s="146">
        <v>2039</v>
      </c>
      <c r="P15" s="146">
        <v>2039</v>
      </c>
      <c r="Q15" s="149">
        <v>1</v>
      </c>
    </row>
    <row r="16" spans="1:17" ht="37.5" customHeight="1" x14ac:dyDescent="0.2">
      <c r="A16" s="145">
        <v>11</v>
      </c>
      <c r="B16" s="146" t="s">
        <v>291</v>
      </c>
      <c r="C16" s="146">
        <v>642</v>
      </c>
      <c r="D16" s="146">
        <v>642</v>
      </c>
      <c r="E16" s="147">
        <v>1</v>
      </c>
      <c r="F16" s="146">
        <v>444</v>
      </c>
      <c r="G16" s="147">
        <v>0.69159999999999999</v>
      </c>
      <c r="H16" s="146">
        <v>364</v>
      </c>
      <c r="I16" s="147">
        <v>0.56699999999999995</v>
      </c>
      <c r="J16" s="148">
        <v>177</v>
      </c>
      <c r="K16" s="148">
        <v>386</v>
      </c>
      <c r="L16" s="146">
        <f t="shared" si="0"/>
        <v>563</v>
      </c>
      <c r="M16" s="146">
        <v>773</v>
      </c>
      <c r="N16" s="147">
        <f t="shared" si="1"/>
        <v>0.72833117723156537</v>
      </c>
      <c r="O16" s="146">
        <v>473</v>
      </c>
      <c r="P16" s="146">
        <v>473</v>
      </c>
      <c r="Q16" s="149">
        <v>1</v>
      </c>
    </row>
    <row r="17" spans="1:17" ht="27.95" customHeight="1" x14ac:dyDescent="0.2">
      <c r="A17" s="312" t="s">
        <v>249</v>
      </c>
      <c r="B17" s="313"/>
      <c r="C17" s="150">
        <f>SUM(C6:C16)</f>
        <v>19495</v>
      </c>
      <c r="D17" s="150">
        <f>SUM(D6:D16)</f>
        <v>19490</v>
      </c>
      <c r="E17" s="151">
        <f>D17/C17</f>
        <v>0.99974352398050781</v>
      </c>
      <c r="F17" s="150">
        <f>SUM(F6:F16)</f>
        <v>14122</v>
      </c>
      <c r="G17" s="151">
        <f>F17/C17</f>
        <v>0.72439086945370612</v>
      </c>
      <c r="H17" s="150">
        <f>SUM(H6:H16)</f>
        <v>15333</v>
      </c>
      <c r="I17" s="151">
        <f>H17/C17</f>
        <v>0.7865093613747115</v>
      </c>
      <c r="J17" s="150">
        <f>SUM(J6:J16)</f>
        <v>3977</v>
      </c>
      <c r="K17" s="150">
        <f>SUM(K6:K16)</f>
        <v>15655</v>
      </c>
      <c r="L17" s="150">
        <f t="shared" si="0"/>
        <v>19632</v>
      </c>
      <c r="M17" s="150">
        <f>SUM(M6:M16)</f>
        <v>18647</v>
      </c>
      <c r="N17" s="151">
        <f t="shared" si="1"/>
        <v>1.0528235104842603</v>
      </c>
      <c r="O17" s="150">
        <f>SUM(O6:O16)</f>
        <v>15191</v>
      </c>
      <c r="P17" s="150">
        <f>SUM(P6:P16)</f>
        <v>15195</v>
      </c>
      <c r="Q17" s="152">
        <f>O17/P17</f>
        <v>0.99973675551168151</v>
      </c>
    </row>
    <row r="18" spans="1:17" ht="40.5" customHeight="1" x14ac:dyDescent="0.2">
      <c r="A18" s="301" t="s">
        <v>292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</row>
  </sheetData>
  <mergeCells count="21">
    <mergeCell ref="A1:Q1"/>
    <mergeCell ref="M4:M5"/>
    <mergeCell ref="A3:A5"/>
    <mergeCell ref="B3:B5"/>
    <mergeCell ref="C3:C5"/>
    <mergeCell ref="D3:E3"/>
    <mergeCell ref="P4:P5"/>
    <mergeCell ref="Q4:Q5"/>
    <mergeCell ref="A18:Q18"/>
    <mergeCell ref="F3:Q3"/>
    <mergeCell ref="E4:E5"/>
    <mergeCell ref="A2:Q2"/>
    <mergeCell ref="F4:F5"/>
    <mergeCell ref="D4:D5"/>
    <mergeCell ref="O4:O5"/>
    <mergeCell ref="I4:I5"/>
    <mergeCell ref="J4:L4"/>
    <mergeCell ref="N4:N5"/>
    <mergeCell ref="G4:G5"/>
    <mergeCell ref="H4:H5"/>
    <mergeCell ref="A17:B17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16" sqref="J16"/>
    </sheetView>
  </sheetViews>
  <sheetFormatPr defaultColWidth="9" defaultRowHeight="14.25" x14ac:dyDescent="0.2"/>
  <cols>
    <col min="1" max="1" width="15.75" customWidth="1"/>
    <col min="2" max="7" width="16.5" customWidth="1"/>
    <col min="8" max="256" width="10" customWidth="1"/>
  </cols>
  <sheetData>
    <row r="1" spans="1:8" ht="31.5" x14ac:dyDescent="0.2">
      <c r="A1" s="286" t="s">
        <v>270</v>
      </c>
      <c r="B1" s="286"/>
      <c r="C1" s="286"/>
      <c r="D1" s="286"/>
      <c r="E1" s="286"/>
      <c r="F1" s="286"/>
      <c r="G1" s="286"/>
      <c r="H1" s="286"/>
    </row>
    <row r="2" spans="1:8" ht="24.75" customHeight="1" x14ac:dyDescent="0.2">
      <c r="A2" s="320" t="s">
        <v>271</v>
      </c>
      <c r="B2" s="320"/>
      <c r="C2" s="320"/>
      <c r="D2" s="320"/>
      <c r="E2" s="320"/>
      <c r="F2" s="320"/>
      <c r="G2" s="320"/>
      <c r="H2" s="320"/>
    </row>
    <row r="3" spans="1:8" ht="26.25" customHeight="1" x14ac:dyDescent="0.2">
      <c r="A3" s="321" t="s">
        <v>2</v>
      </c>
      <c r="B3" s="323" t="s">
        <v>260</v>
      </c>
      <c r="C3" s="323"/>
      <c r="D3" s="323"/>
      <c r="E3" s="323"/>
      <c r="F3" s="323"/>
      <c r="G3" s="323"/>
      <c r="H3" s="324"/>
    </row>
    <row r="4" spans="1:8" ht="26.25" customHeight="1" x14ac:dyDescent="0.2">
      <c r="A4" s="322"/>
      <c r="B4" s="325" t="s">
        <v>261</v>
      </c>
      <c r="C4" s="325"/>
      <c r="D4" s="325"/>
      <c r="E4" s="325" t="s">
        <v>262</v>
      </c>
      <c r="F4" s="325"/>
      <c r="G4" s="325"/>
      <c r="H4" s="326" t="s">
        <v>263</v>
      </c>
    </row>
    <row r="5" spans="1:8" ht="36" customHeight="1" x14ac:dyDescent="0.2">
      <c r="A5" s="322"/>
      <c r="B5" s="153" t="s">
        <v>264</v>
      </c>
      <c r="C5" s="153" t="s">
        <v>265</v>
      </c>
      <c r="D5" s="153" t="s">
        <v>266</v>
      </c>
      <c r="E5" s="153" t="s">
        <v>267</v>
      </c>
      <c r="F5" s="153" t="s">
        <v>268</v>
      </c>
      <c r="G5" s="153" t="s">
        <v>269</v>
      </c>
      <c r="H5" s="327"/>
    </row>
    <row r="6" spans="1:8" ht="24.95" customHeight="1" x14ac:dyDescent="0.2">
      <c r="A6" s="154" t="s">
        <v>11</v>
      </c>
      <c r="B6" s="155">
        <v>141</v>
      </c>
      <c r="C6" s="155">
        <v>2579</v>
      </c>
      <c r="D6" s="156">
        <f>B6/C6</f>
        <v>5.4672353625436217E-2</v>
      </c>
      <c r="E6" s="156">
        <v>0.92920000000000003</v>
      </c>
      <c r="F6" s="157">
        <v>1</v>
      </c>
      <c r="G6" s="158">
        <v>1</v>
      </c>
      <c r="H6" s="159">
        <v>0.3</v>
      </c>
    </row>
    <row r="7" spans="1:8" ht="24.95" customHeight="1" x14ac:dyDescent="0.2">
      <c r="A7" s="154" t="s">
        <v>17</v>
      </c>
      <c r="B7" s="155">
        <v>95</v>
      </c>
      <c r="C7" s="155">
        <v>1948</v>
      </c>
      <c r="D7" s="156">
        <f t="shared" ref="D7:D17" si="0">B7/C7</f>
        <v>4.8767967145790556E-2</v>
      </c>
      <c r="E7" s="157">
        <v>1</v>
      </c>
      <c r="F7" s="157">
        <v>1</v>
      </c>
      <c r="G7" s="158">
        <v>1</v>
      </c>
      <c r="H7" s="159">
        <v>0.13</v>
      </c>
    </row>
    <row r="8" spans="1:8" ht="24.95" customHeight="1" x14ac:dyDescent="0.2">
      <c r="A8" s="154" t="s">
        <v>13</v>
      </c>
      <c r="B8" s="155">
        <v>57</v>
      </c>
      <c r="C8" s="155">
        <v>1098</v>
      </c>
      <c r="D8" s="156">
        <f t="shared" si="0"/>
        <v>5.1912568306010931E-2</v>
      </c>
      <c r="E8" s="156">
        <v>0.87880000000000003</v>
      </c>
      <c r="F8" s="157">
        <v>1</v>
      </c>
      <c r="G8" s="156">
        <v>0</v>
      </c>
      <c r="H8" s="159">
        <v>0.1</v>
      </c>
    </row>
    <row r="9" spans="1:8" ht="24.95" customHeight="1" x14ac:dyDescent="0.2">
      <c r="A9" s="154" t="s">
        <v>18</v>
      </c>
      <c r="B9" s="155">
        <v>522</v>
      </c>
      <c r="C9" s="155">
        <v>2577</v>
      </c>
      <c r="D9" s="156">
        <f t="shared" si="0"/>
        <v>0.20256111757857975</v>
      </c>
      <c r="E9" s="157">
        <v>1</v>
      </c>
      <c r="F9" s="157">
        <v>0.99739999999999995</v>
      </c>
      <c r="G9" s="158">
        <v>1</v>
      </c>
      <c r="H9" s="159">
        <v>0.39</v>
      </c>
    </row>
    <row r="10" spans="1:8" ht="24.95" customHeight="1" x14ac:dyDescent="0.2">
      <c r="A10" s="154" t="s">
        <v>15</v>
      </c>
      <c r="B10" s="155">
        <v>58</v>
      </c>
      <c r="C10" s="155">
        <v>1355</v>
      </c>
      <c r="D10" s="156">
        <f t="shared" si="0"/>
        <v>4.2804428044280446E-2</v>
      </c>
      <c r="E10" s="157">
        <v>0.97440000000000004</v>
      </c>
      <c r="F10" s="157">
        <v>1</v>
      </c>
      <c r="G10" s="156">
        <v>0.875</v>
      </c>
      <c r="H10" s="159">
        <v>7.0000000000000007E-2</v>
      </c>
    </row>
    <row r="11" spans="1:8" ht="24.95" customHeight="1" x14ac:dyDescent="0.2">
      <c r="A11" s="154" t="s">
        <v>20</v>
      </c>
      <c r="B11" s="155">
        <v>66</v>
      </c>
      <c r="C11" s="155">
        <v>521</v>
      </c>
      <c r="D11" s="156">
        <f t="shared" si="0"/>
        <v>0.12667946257197696</v>
      </c>
      <c r="E11" s="156">
        <v>0.92310000000000003</v>
      </c>
      <c r="F11" s="157">
        <v>1</v>
      </c>
      <c r="G11" s="156">
        <v>0</v>
      </c>
      <c r="H11" s="159">
        <v>0.49</v>
      </c>
    </row>
    <row r="12" spans="1:8" ht="24.95" customHeight="1" x14ac:dyDescent="0.2">
      <c r="A12" s="154" t="s">
        <v>21</v>
      </c>
      <c r="B12" s="155">
        <v>71</v>
      </c>
      <c r="C12" s="155">
        <v>1140</v>
      </c>
      <c r="D12" s="156">
        <f t="shared" si="0"/>
        <v>6.2280701754385964E-2</v>
      </c>
      <c r="E12" s="156">
        <v>0.75860000000000005</v>
      </c>
      <c r="F12" s="157">
        <v>0.85189999999999999</v>
      </c>
      <c r="G12" s="156">
        <v>1</v>
      </c>
      <c r="H12" s="159">
        <v>0.32</v>
      </c>
    </row>
    <row r="13" spans="1:8" ht="24.95" customHeight="1" x14ac:dyDescent="0.2">
      <c r="A13" s="154" t="s">
        <v>19</v>
      </c>
      <c r="B13" s="155">
        <v>40</v>
      </c>
      <c r="C13" s="155">
        <v>1439</v>
      </c>
      <c r="D13" s="156">
        <f t="shared" si="0"/>
        <v>2.7797081306462822E-2</v>
      </c>
      <c r="E13" s="156">
        <v>0.86960000000000004</v>
      </c>
      <c r="F13" s="157">
        <v>1</v>
      </c>
      <c r="G13" s="156">
        <v>0.88890000000000002</v>
      </c>
      <c r="H13" s="159">
        <v>0.14000000000000001</v>
      </c>
    </row>
    <row r="14" spans="1:8" ht="24.95" customHeight="1" x14ac:dyDescent="0.2">
      <c r="A14" s="154" t="s">
        <v>16</v>
      </c>
      <c r="B14" s="155">
        <v>12</v>
      </c>
      <c r="C14" s="155">
        <v>787</v>
      </c>
      <c r="D14" s="156">
        <f t="shared" si="0"/>
        <v>1.5247776365946633E-2</v>
      </c>
      <c r="E14" s="157">
        <v>1</v>
      </c>
      <c r="F14" s="157">
        <v>1</v>
      </c>
      <c r="G14" s="158">
        <v>1</v>
      </c>
      <c r="H14" s="159">
        <v>0.94</v>
      </c>
    </row>
    <row r="15" spans="1:8" ht="24.95" customHeight="1" x14ac:dyDescent="0.2">
      <c r="A15" s="154" t="s">
        <v>12</v>
      </c>
      <c r="B15" s="155">
        <v>26</v>
      </c>
      <c r="C15" s="155">
        <v>1859</v>
      </c>
      <c r="D15" s="156">
        <f t="shared" si="0"/>
        <v>1.3986013986013986E-2</v>
      </c>
      <c r="E15" s="156">
        <v>0.90910000000000002</v>
      </c>
      <c r="F15" s="157">
        <v>1</v>
      </c>
      <c r="G15" s="156">
        <v>0</v>
      </c>
      <c r="H15" s="159">
        <v>0.09</v>
      </c>
    </row>
    <row r="16" spans="1:8" ht="24.95" customHeight="1" x14ac:dyDescent="0.2">
      <c r="A16" s="154" t="s">
        <v>14</v>
      </c>
      <c r="B16" s="155">
        <v>318</v>
      </c>
      <c r="C16" s="155">
        <v>2019</v>
      </c>
      <c r="D16" s="156">
        <f t="shared" si="0"/>
        <v>0.1575037147102526</v>
      </c>
      <c r="E16" s="156">
        <v>0.99229999999999996</v>
      </c>
      <c r="F16" s="157">
        <v>1</v>
      </c>
      <c r="G16" s="157">
        <v>0.95</v>
      </c>
      <c r="H16" s="159">
        <v>0.04</v>
      </c>
    </row>
    <row r="17" spans="1:8" ht="24.95" customHeight="1" x14ac:dyDescent="0.2">
      <c r="A17" s="160" t="s">
        <v>22</v>
      </c>
      <c r="B17" s="161">
        <f>SUM(B6:B16)</f>
        <v>1406</v>
      </c>
      <c r="C17" s="161">
        <f>SUM(C6:C16)</f>
        <v>17322</v>
      </c>
      <c r="D17" s="162">
        <f t="shared" si="0"/>
        <v>8.1168456298348915E-2</v>
      </c>
      <c r="E17" s="162">
        <v>0.95979999999999999</v>
      </c>
      <c r="F17" s="162">
        <v>0.99450000000000005</v>
      </c>
      <c r="G17" s="162">
        <v>0.91</v>
      </c>
      <c r="H17" s="163"/>
    </row>
    <row r="18" spans="1:8" ht="20.25" customHeight="1" x14ac:dyDescent="0.2">
      <c r="A18" s="306" t="s">
        <v>272</v>
      </c>
      <c r="B18" s="306"/>
      <c r="C18" s="306"/>
      <c r="D18" s="306"/>
      <c r="E18" s="306"/>
      <c r="F18" s="306"/>
      <c r="G18" s="306"/>
      <c r="H18" s="306"/>
    </row>
  </sheetData>
  <mergeCells count="8">
    <mergeCell ref="A18:H18"/>
    <mergeCell ref="A1:H1"/>
    <mergeCell ref="A2:H2"/>
    <mergeCell ref="A3:A5"/>
    <mergeCell ref="B3:H3"/>
    <mergeCell ref="B4:D4"/>
    <mergeCell ref="E4:G4"/>
    <mergeCell ref="H4:H5"/>
  </mergeCells>
  <phoneticPr fontId="4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N6" sqref="N6"/>
    </sheetView>
  </sheetViews>
  <sheetFormatPr defaultColWidth="9" defaultRowHeight="14.25" x14ac:dyDescent="0.2"/>
  <cols>
    <col min="1" max="1" width="12.125" customWidth="1"/>
    <col min="2" max="3" width="12.25" customWidth="1"/>
    <col min="4" max="4" width="14" customWidth="1"/>
    <col min="5" max="5" width="15.875" customWidth="1"/>
    <col min="6" max="7" width="12.25" customWidth="1"/>
    <col min="8" max="8" width="21" customWidth="1"/>
    <col min="9" max="256" width="10" customWidth="1"/>
  </cols>
  <sheetData>
    <row r="1" spans="1:9" ht="39" customHeight="1" x14ac:dyDescent="0.2">
      <c r="A1" s="241" t="s">
        <v>127</v>
      </c>
      <c r="B1" s="241"/>
      <c r="C1" s="241"/>
      <c r="D1" s="241"/>
      <c r="E1" s="241"/>
      <c r="F1" s="241"/>
      <c r="G1" s="241"/>
      <c r="H1" s="241"/>
    </row>
    <row r="2" spans="1:9" ht="24.75" customHeight="1" x14ac:dyDescent="0.2">
      <c r="A2" s="164" t="s">
        <v>294</v>
      </c>
      <c r="B2" s="164"/>
      <c r="C2" s="164"/>
      <c r="D2" s="164"/>
      <c r="E2" s="164"/>
      <c r="F2" s="164"/>
      <c r="G2" s="328" t="s">
        <v>308</v>
      </c>
      <c r="H2" s="328"/>
      <c r="I2" s="165"/>
    </row>
    <row r="3" spans="1:9" ht="33" customHeight="1" x14ac:dyDescent="0.2">
      <c r="A3" s="166" t="s">
        <v>2</v>
      </c>
      <c r="B3" s="167" t="s">
        <v>120</v>
      </c>
      <c r="C3" s="167" t="s">
        <v>121</v>
      </c>
      <c r="D3" s="168" t="s">
        <v>122</v>
      </c>
      <c r="E3" s="168" t="s">
        <v>123</v>
      </c>
      <c r="F3" s="169" t="s">
        <v>124</v>
      </c>
      <c r="G3" s="169" t="s">
        <v>125</v>
      </c>
      <c r="H3" s="170" t="s">
        <v>126</v>
      </c>
    </row>
    <row r="4" spans="1:9" ht="33.950000000000003" customHeight="1" x14ac:dyDescent="0.2">
      <c r="A4" s="38" t="s">
        <v>79</v>
      </c>
      <c r="B4" s="171">
        <v>0.78010000000000002</v>
      </c>
      <c r="C4" s="171">
        <v>0.86199999999999999</v>
      </c>
      <c r="D4" s="172">
        <v>2.4050999710228921E-2</v>
      </c>
      <c r="E4" s="173" t="s">
        <v>168</v>
      </c>
      <c r="F4" s="174">
        <v>37.9</v>
      </c>
      <c r="G4" s="175">
        <v>73.900000000000006</v>
      </c>
      <c r="H4" s="176">
        <v>30.59</v>
      </c>
    </row>
    <row r="5" spans="1:9" ht="33.950000000000003" customHeight="1" x14ac:dyDescent="0.2">
      <c r="A5" s="38" t="s">
        <v>17</v>
      </c>
      <c r="B5" s="171">
        <v>0.89129999999999998</v>
      </c>
      <c r="C5" s="171">
        <v>0.97970000000000002</v>
      </c>
      <c r="D5" s="172">
        <v>9.1064314171883896E-3</v>
      </c>
      <c r="E5" s="172">
        <v>0.87590000000000001</v>
      </c>
      <c r="F5" s="174">
        <v>28</v>
      </c>
      <c r="G5" s="175">
        <v>83.99</v>
      </c>
      <c r="H5" s="176">
        <v>61.41</v>
      </c>
    </row>
    <row r="6" spans="1:9" ht="33.950000000000003" customHeight="1" x14ac:dyDescent="0.2">
      <c r="A6" s="38" t="s">
        <v>13</v>
      </c>
      <c r="B6" s="171">
        <v>0.88380000000000003</v>
      </c>
      <c r="C6" s="171">
        <v>1.0551999999999999</v>
      </c>
      <c r="D6" s="172">
        <v>2.1556256572029444E-2</v>
      </c>
      <c r="E6" s="172">
        <v>0.85870000000000002</v>
      </c>
      <c r="F6" s="174">
        <v>29.8</v>
      </c>
      <c r="G6" s="175">
        <v>79.87</v>
      </c>
      <c r="H6" s="176">
        <v>44.24</v>
      </c>
    </row>
    <row r="7" spans="1:9" ht="33.950000000000003" customHeight="1" x14ac:dyDescent="0.2">
      <c r="A7" s="38" t="s">
        <v>18</v>
      </c>
      <c r="B7" s="171">
        <v>0.92520000000000002</v>
      </c>
      <c r="C7" s="171">
        <v>0.97629999999999995</v>
      </c>
      <c r="D7" s="172">
        <v>4.4937879989426378E-3</v>
      </c>
      <c r="E7" s="172">
        <v>0.92079999999999995</v>
      </c>
      <c r="F7" s="174">
        <v>22.4</v>
      </c>
      <c r="G7" s="175">
        <v>85.17</v>
      </c>
      <c r="H7" s="176">
        <v>70</v>
      </c>
    </row>
    <row r="8" spans="1:9" ht="33.950000000000003" customHeight="1" x14ac:dyDescent="0.2">
      <c r="A8" s="38" t="s">
        <v>15</v>
      </c>
      <c r="B8" s="171">
        <v>0.90769999999999995</v>
      </c>
      <c r="C8" s="171">
        <v>1.0501</v>
      </c>
      <c r="D8" s="172">
        <v>1.4799154334038054E-2</v>
      </c>
      <c r="E8" s="172">
        <v>0.84619999999999995</v>
      </c>
      <c r="F8" s="174">
        <v>35.1</v>
      </c>
      <c r="G8" s="175">
        <v>104.15</v>
      </c>
      <c r="H8" s="176">
        <v>92</v>
      </c>
    </row>
    <row r="9" spans="1:9" ht="33.950000000000003" customHeight="1" x14ac:dyDescent="0.2">
      <c r="A9" s="38" t="s">
        <v>21</v>
      </c>
      <c r="B9" s="171">
        <v>0.82110000000000005</v>
      </c>
      <c r="C9" s="171">
        <v>0.95989999999999998</v>
      </c>
      <c r="D9" s="172">
        <v>2.1809369951534735E-2</v>
      </c>
      <c r="E9" s="172">
        <v>0.74570000000000003</v>
      </c>
      <c r="F9" s="174">
        <v>29.9</v>
      </c>
      <c r="G9" s="175">
        <v>91.52</v>
      </c>
      <c r="H9" s="176">
        <v>58.09</v>
      </c>
    </row>
    <row r="10" spans="1:9" ht="33.950000000000003" customHeight="1" x14ac:dyDescent="0.2">
      <c r="A10" s="38" t="s">
        <v>19</v>
      </c>
      <c r="B10" s="171">
        <v>0.89070000000000005</v>
      </c>
      <c r="C10" s="171">
        <v>1.0373000000000001</v>
      </c>
      <c r="D10" s="172">
        <v>1.1743772241992882E-2</v>
      </c>
      <c r="E10" s="172">
        <v>0.83889999999999998</v>
      </c>
      <c r="F10" s="174">
        <v>33.299999999999997</v>
      </c>
      <c r="G10" s="175">
        <v>96.9</v>
      </c>
      <c r="H10" s="176">
        <v>75.849999999999994</v>
      </c>
    </row>
    <row r="11" spans="1:9" ht="33.950000000000003" customHeight="1" x14ac:dyDescent="0.2">
      <c r="A11" s="38" t="s">
        <v>16</v>
      </c>
      <c r="B11" s="171">
        <v>0.86</v>
      </c>
      <c r="C11" s="171">
        <v>1.0446</v>
      </c>
      <c r="D11" s="172">
        <v>2.2009029345372459E-2</v>
      </c>
      <c r="E11" s="172">
        <v>0.91990000000000005</v>
      </c>
      <c r="F11" s="174">
        <v>43.7</v>
      </c>
      <c r="G11" s="175">
        <v>92.19</v>
      </c>
      <c r="H11" s="176">
        <v>44.82</v>
      </c>
    </row>
    <row r="12" spans="1:9" ht="33.950000000000003" customHeight="1" x14ac:dyDescent="0.2">
      <c r="A12" s="38" t="s">
        <v>12</v>
      </c>
      <c r="B12" s="171">
        <v>0.89370000000000005</v>
      </c>
      <c r="C12" s="171">
        <v>0.95779999999999998</v>
      </c>
      <c r="D12" s="172">
        <v>1.2357723577235772E-2</v>
      </c>
      <c r="E12" s="172">
        <v>0.8155</v>
      </c>
      <c r="F12" s="174">
        <v>21.5</v>
      </c>
      <c r="G12" s="175">
        <v>79.45</v>
      </c>
      <c r="H12" s="176">
        <v>80.819999999999993</v>
      </c>
    </row>
    <row r="13" spans="1:9" ht="33.950000000000003" customHeight="1" x14ac:dyDescent="0.2">
      <c r="A13" s="38" t="s">
        <v>14</v>
      </c>
      <c r="B13" s="171">
        <v>0.89849999999999997</v>
      </c>
      <c r="C13" s="171">
        <v>1.0170999999999999</v>
      </c>
      <c r="D13" s="172">
        <v>1.9569471624266144E-3</v>
      </c>
      <c r="E13" s="172">
        <v>0.92069999999999996</v>
      </c>
      <c r="F13" s="174">
        <v>22.7</v>
      </c>
      <c r="G13" s="175">
        <v>99.76</v>
      </c>
      <c r="H13" s="176">
        <v>86.86</v>
      </c>
    </row>
    <row r="14" spans="1:9" ht="33.950000000000003" customHeight="1" x14ac:dyDescent="0.2">
      <c r="A14" s="38" t="s">
        <v>20</v>
      </c>
      <c r="B14" s="171">
        <v>0.9002</v>
      </c>
      <c r="C14" s="171">
        <v>0.99739999999999995</v>
      </c>
      <c r="D14" s="172">
        <v>1.7418844022169439E-2</v>
      </c>
      <c r="E14" s="172">
        <v>0.74919999999999998</v>
      </c>
      <c r="F14" s="174">
        <v>55.2</v>
      </c>
      <c r="G14" s="175">
        <v>107.61</v>
      </c>
      <c r="H14" s="176">
        <v>81.209999999999994</v>
      </c>
    </row>
    <row r="15" spans="1:9" ht="33.950000000000003" customHeight="1" x14ac:dyDescent="0.2">
      <c r="A15" s="177" t="s">
        <v>169</v>
      </c>
      <c r="B15" s="178">
        <v>0.87780000000000002</v>
      </c>
      <c r="C15" s="178">
        <v>0.98640000000000005</v>
      </c>
      <c r="D15" s="179">
        <v>1.339417615967959E-2</v>
      </c>
      <c r="E15" s="178">
        <v>0.85609999999999997</v>
      </c>
      <c r="F15" s="180">
        <v>30.1</v>
      </c>
      <c r="G15" s="181">
        <v>91.07</v>
      </c>
      <c r="H15" s="182">
        <v>60.5</v>
      </c>
    </row>
    <row r="16" spans="1:9" ht="19.5" customHeight="1" x14ac:dyDescent="0.2">
      <c r="A16" s="183" t="s">
        <v>139</v>
      </c>
    </row>
  </sheetData>
  <mergeCells count="2">
    <mergeCell ref="A1:H1"/>
    <mergeCell ref="G2:H2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8" sqref="I8"/>
    </sheetView>
  </sheetViews>
  <sheetFormatPr defaultColWidth="9" defaultRowHeight="14.25" x14ac:dyDescent="0.2"/>
  <cols>
    <col min="1" max="1" width="16.125" customWidth="1"/>
    <col min="2" max="2" width="19.25" customWidth="1"/>
    <col min="3" max="3" width="22.25" customWidth="1"/>
    <col min="4" max="4" width="26.125" customWidth="1"/>
    <col min="5" max="5" width="21.875" customWidth="1"/>
    <col min="6" max="6" width="14" customWidth="1"/>
    <col min="7" max="256" width="10" customWidth="1"/>
  </cols>
  <sheetData>
    <row r="1" spans="1:6" ht="37.5" customHeight="1" x14ac:dyDescent="0.2">
      <c r="A1" s="286" t="s">
        <v>128</v>
      </c>
      <c r="B1" s="286"/>
      <c r="C1" s="286"/>
      <c r="D1" s="286"/>
      <c r="E1" s="286"/>
      <c r="F1" s="286"/>
    </row>
    <row r="2" spans="1:6" ht="30" customHeight="1" x14ac:dyDescent="0.2">
      <c r="A2" s="183" t="s">
        <v>309</v>
      </c>
      <c r="B2" s="183"/>
      <c r="C2" s="183"/>
      <c r="D2" s="183"/>
      <c r="E2" s="329" t="s">
        <v>310</v>
      </c>
      <c r="F2" s="329"/>
    </row>
    <row r="3" spans="1:6" ht="37.5" customHeight="1" x14ac:dyDescent="0.2">
      <c r="A3" s="184" t="s">
        <v>129</v>
      </c>
      <c r="B3" s="185" t="s">
        <v>130</v>
      </c>
      <c r="C3" s="186" t="s">
        <v>131</v>
      </c>
      <c r="D3" s="186" t="s">
        <v>132</v>
      </c>
      <c r="E3" s="186" t="s">
        <v>133</v>
      </c>
      <c r="F3" s="187" t="s">
        <v>134</v>
      </c>
    </row>
    <row r="4" spans="1:6" ht="35.1" customHeight="1" x14ac:dyDescent="0.2">
      <c r="A4" s="38" t="s">
        <v>79</v>
      </c>
      <c r="B4" s="188">
        <v>0.99170000000000003</v>
      </c>
      <c r="C4" s="188" t="s">
        <v>170</v>
      </c>
      <c r="D4" s="188" t="s">
        <v>212</v>
      </c>
      <c r="E4" s="188" t="s">
        <v>213</v>
      </c>
      <c r="F4" s="189" t="s">
        <v>171</v>
      </c>
    </row>
    <row r="5" spans="1:6" ht="35.1" customHeight="1" x14ac:dyDescent="0.2">
      <c r="A5" s="38" t="s">
        <v>17</v>
      </c>
      <c r="B5" s="188" t="s">
        <v>172</v>
      </c>
      <c r="C5" s="188" t="s">
        <v>173</v>
      </c>
      <c r="D5" s="188" t="s">
        <v>214</v>
      </c>
      <c r="E5" s="188" t="s">
        <v>215</v>
      </c>
      <c r="F5" s="189" t="s">
        <v>174</v>
      </c>
    </row>
    <row r="6" spans="1:6" ht="35.1" customHeight="1" x14ac:dyDescent="0.2">
      <c r="A6" s="38" t="s">
        <v>13</v>
      </c>
      <c r="B6" s="188" t="s">
        <v>175</v>
      </c>
      <c r="C6" s="188" t="s">
        <v>176</v>
      </c>
      <c r="D6" s="188" t="s">
        <v>216</v>
      </c>
      <c r="E6" s="188" t="s">
        <v>217</v>
      </c>
      <c r="F6" s="189" t="s">
        <v>177</v>
      </c>
    </row>
    <row r="7" spans="1:6" ht="35.1" customHeight="1" x14ac:dyDescent="0.2">
      <c r="A7" s="38" t="s">
        <v>18</v>
      </c>
      <c r="B7" s="188" t="s">
        <v>178</v>
      </c>
      <c r="C7" s="188" t="s">
        <v>179</v>
      </c>
      <c r="D7" s="188" t="s">
        <v>218</v>
      </c>
      <c r="E7" s="188" t="s">
        <v>219</v>
      </c>
      <c r="F7" s="189" t="s">
        <v>180</v>
      </c>
    </row>
    <row r="8" spans="1:6" ht="35.1" customHeight="1" x14ac:dyDescent="0.2">
      <c r="A8" s="38" t="s">
        <v>15</v>
      </c>
      <c r="B8" s="188" t="s">
        <v>181</v>
      </c>
      <c r="C8" s="188" t="s">
        <v>182</v>
      </c>
      <c r="D8" s="188" t="s">
        <v>214</v>
      </c>
      <c r="E8" s="188" t="s">
        <v>220</v>
      </c>
      <c r="F8" s="189" t="s">
        <v>183</v>
      </c>
    </row>
    <row r="9" spans="1:6" ht="35.1" customHeight="1" x14ac:dyDescent="0.2">
      <c r="A9" s="38" t="s">
        <v>21</v>
      </c>
      <c r="B9" s="188" t="s">
        <v>184</v>
      </c>
      <c r="C9" s="188" t="s">
        <v>185</v>
      </c>
      <c r="D9" s="188" t="s">
        <v>221</v>
      </c>
      <c r="E9" s="188" t="s">
        <v>222</v>
      </c>
      <c r="F9" s="189" t="s">
        <v>186</v>
      </c>
    </row>
    <row r="10" spans="1:6" ht="35.1" customHeight="1" x14ac:dyDescent="0.2">
      <c r="A10" s="38" t="s">
        <v>19</v>
      </c>
      <c r="B10" s="188" t="s">
        <v>187</v>
      </c>
      <c r="C10" s="188" t="s">
        <v>188</v>
      </c>
      <c r="D10" s="188" t="s">
        <v>223</v>
      </c>
      <c r="E10" s="188" t="s">
        <v>224</v>
      </c>
      <c r="F10" s="189" t="s">
        <v>189</v>
      </c>
    </row>
    <row r="11" spans="1:6" ht="35.1" customHeight="1" x14ac:dyDescent="0.2">
      <c r="A11" s="38" t="s">
        <v>16</v>
      </c>
      <c r="B11" s="188" t="s">
        <v>190</v>
      </c>
      <c r="C11" s="188" t="s">
        <v>191</v>
      </c>
      <c r="D11" s="188" t="s">
        <v>214</v>
      </c>
      <c r="E11" s="188" t="s">
        <v>225</v>
      </c>
      <c r="F11" s="189" t="s">
        <v>192</v>
      </c>
    </row>
    <row r="12" spans="1:6" ht="35.1" customHeight="1" x14ac:dyDescent="0.2">
      <c r="A12" s="38" t="s">
        <v>12</v>
      </c>
      <c r="B12" s="188" t="s">
        <v>193</v>
      </c>
      <c r="C12" s="188" t="s">
        <v>194</v>
      </c>
      <c r="D12" s="188" t="s">
        <v>214</v>
      </c>
      <c r="E12" s="188" t="s">
        <v>226</v>
      </c>
      <c r="F12" s="189" t="s">
        <v>195</v>
      </c>
    </row>
    <row r="13" spans="1:6" ht="35.1" customHeight="1" x14ac:dyDescent="0.2">
      <c r="A13" s="38" t="s">
        <v>14</v>
      </c>
      <c r="B13" s="188" t="s">
        <v>196</v>
      </c>
      <c r="C13" s="188" t="s">
        <v>197</v>
      </c>
      <c r="D13" s="188" t="s">
        <v>218</v>
      </c>
      <c r="E13" s="188" t="s">
        <v>227</v>
      </c>
      <c r="F13" s="189" t="s">
        <v>198</v>
      </c>
    </row>
    <row r="14" spans="1:6" ht="35.1" customHeight="1" x14ac:dyDescent="0.2">
      <c r="A14" s="38" t="s">
        <v>20</v>
      </c>
      <c r="B14" s="188" t="s">
        <v>199</v>
      </c>
      <c r="C14" s="188" t="s">
        <v>200</v>
      </c>
      <c r="D14" s="188" t="s">
        <v>214</v>
      </c>
      <c r="E14" s="188" t="s">
        <v>219</v>
      </c>
      <c r="F14" s="189" t="s">
        <v>201</v>
      </c>
    </row>
    <row r="15" spans="1:6" ht="35.1" customHeight="1" x14ac:dyDescent="0.2">
      <c r="A15" s="177" t="s">
        <v>135</v>
      </c>
      <c r="B15" s="190" t="s">
        <v>202</v>
      </c>
      <c r="C15" s="190" t="s">
        <v>203</v>
      </c>
      <c r="D15" s="190" t="s">
        <v>228</v>
      </c>
      <c r="E15" s="190">
        <v>2.53E-2</v>
      </c>
      <c r="F15" s="191" t="s">
        <v>204</v>
      </c>
    </row>
    <row r="16" spans="1:6" ht="27" customHeight="1" x14ac:dyDescent="0.2">
      <c r="A16" s="265" t="s">
        <v>136</v>
      </c>
      <c r="B16" s="265"/>
      <c r="C16" s="265"/>
      <c r="D16" s="265"/>
      <c r="E16" s="265"/>
      <c r="F16" s="265"/>
    </row>
  </sheetData>
  <mergeCells count="3">
    <mergeCell ref="A1:F1"/>
    <mergeCell ref="A16:F16"/>
    <mergeCell ref="E2:F2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15" sqref="J15"/>
    </sheetView>
  </sheetViews>
  <sheetFormatPr defaultColWidth="9" defaultRowHeight="14.25" x14ac:dyDescent="0.2"/>
  <cols>
    <col min="1" max="1" width="15.625" customWidth="1"/>
    <col min="2" max="2" width="26.625" customWidth="1"/>
    <col min="3" max="7" width="15.25" customWidth="1"/>
    <col min="8" max="256" width="10" customWidth="1"/>
  </cols>
  <sheetData>
    <row r="1" spans="1:7" ht="27" x14ac:dyDescent="0.2">
      <c r="A1" s="334" t="s">
        <v>161</v>
      </c>
      <c r="B1" s="334"/>
      <c r="C1" s="334"/>
      <c r="D1" s="334"/>
      <c r="E1" s="334"/>
      <c r="F1" s="334"/>
      <c r="G1" s="334"/>
    </row>
    <row r="2" spans="1:7" x14ac:dyDescent="0.2">
      <c r="A2" s="257" t="s">
        <v>294</v>
      </c>
      <c r="B2" s="257"/>
      <c r="C2" s="257"/>
      <c r="D2" s="257"/>
      <c r="E2" s="335" t="s">
        <v>311</v>
      </c>
      <c r="F2" s="335"/>
      <c r="G2" s="335"/>
    </row>
    <row r="3" spans="1:7" ht="20.100000000000001" customHeight="1" x14ac:dyDescent="0.2">
      <c r="A3" s="336" t="s">
        <v>156</v>
      </c>
      <c r="B3" s="337"/>
      <c r="C3" s="192" t="s">
        <v>66</v>
      </c>
      <c r="D3" s="192" t="s">
        <v>157</v>
      </c>
      <c r="E3" s="192" t="s">
        <v>162</v>
      </c>
      <c r="F3" s="192" t="s">
        <v>158</v>
      </c>
      <c r="G3" s="193" t="s">
        <v>68</v>
      </c>
    </row>
    <row r="4" spans="1:7" ht="20.100000000000001" customHeight="1" x14ac:dyDescent="0.2">
      <c r="A4" s="333" t="s">
        <v>11</v>
      </c>
      <c r="B4" s="52" t="s">
        <v>159</v>
      </c>
      <c r="C4" s="52">
        <v>2</v>
      </c>
      <c r="D4" s="52">
        <v>1</v>
      </c>
      <c r="E4" s="194"/>
      <c r="F4" s="52">
        <f>C4+D4-G4</f>
        <v>0</v>
      </c>
      <c r="G4" s="54">
        <v>3</v>
      </c>
    </row>
    <row r="5" spans="1:7" ht="20.100000000000001" customHeight="1" x14ac:dyDescent="0.2">
      <c r="A5" s="333"/>
      <c r="B5" s="52" t="s">
        <v>160</v>
      </c>
      <c r="C5" s="52">
        <v>1</v>
      </c>
      <c r="D5" s="52">
        <v>1</v>
      </c>
      <c r="E5" s="194"/>
      <c r="F5" s="52">
        <f t="shared" ref="F5:F19" si="0">C5+D5-G5</f>
        <v>0</v>
      </c>
      <c r="G5" s="54">
        <v>2</v>
      </c>
    </row>
    <row r="6" spans="1:7" ht="20.100000000000001" customHeight="1" x14ac:dyDescent="0.2">
      <c r="A6" s="333"/>
      <c r="B6" s="52" t="s">
        <v>163</v>
      </c>
      <c r="C6" s="52">
        <v>15</v>
      </c>
      <c r="D6" s="52">
        <v>2</v>
      </c>
      <c r="E6" s="194"/>
      <c r="F6" s="52">
        <f t="shared" si="0"/>
        <v>8</v>
      </c>
      <c r="G6" s="54">
        <v>9</v>
      </c>
    </row>
    <row r="7" spans="1:7" ht="20.100000000000001" customHeight="1" x14ac:dyDescent="0.2">
      <c r="A7" s="333"/>
      <c r="B7" s="52" t="s">
        <v>164</v>
      </c>
      <c r="C7" s="52">
        <v>5</v>
      </c>
      <c r="D7" s="52">
        <v>1</v>
      </c>
      <c r="E7" s="194"/>
      <c r="F7" s="52">
        <f t="shared" si="0"/>
        <v>4</v>
      </c>
      <c r="G7" s="54">
        <v>2</v>
      </c>
    </row>
    <row r="8" spans="1:7" ht="20.100000000000001" customHeight="1" x14ac:dyDescent="0.2">
      <c r="A8" s="333"/>
      <c r="B8" s="52" t="s">
        <v>165</v>
      </c>
      <c r="C8" s="52"/>
      <c r="D8" s="52">
        <v>4</v>
      </c>
      <c r="E8" s="52">
        <v>1</v>
      </c>
      <c r="F8" s="52"/>
      <c r="G8" s="54">
        <v>4</v>
      </c>
    </row>
    <row r="9" spans="1:7" s="5" customFormat="1" ht="20.100000000000001" customHeight="1" x14ac:dyDescent="0.2">
      <c r="A9" s="333"/>
      <c r="B9" s="52" t="s">
        <v>22</v>
      </c>
      <c r="C9" s="52">
        <v>23</v>
      </c>
      <c r="D9" s="52">
        <f>SUM(D4:D8)</f>
        <v>9</v>
      </c>
      <c r="E9" s="52">
        <f t="shared" ref="E9:G9" si="1">SUM(E4:E8)</f>
        <v>1</v>
      </c>
      <c r="F9" s="52">
        <f t="shared" si="1"/>
        <v>12</v>
      </c>
      <c r="G9" s="54">
        <f t="shared" si="1"/>
        <v>20</v>
      </c>
    </row>
    <row r="10" spans="1:7" s="5" customFormat="1" ht="20.100000000000001" customHeight="1" x14ac:dyDescent="0.2">
      <c r="A10" s="333" t="s">
        <v>166</v>
      </c>
      <c r="B10" s="52" t="s">
        <v>17</v>
      </c>
      <c r="C10" s="52">
        <v>9</v>
      </c>
      <c r="D10" s="52">
        <v>30</v>
      </c>
      <c r="E10" s="52">
        <v>2</v>
      </c>
      <c r="F10" s="52">
        <f t="shared" si="0"/>
        <v>20</v>
      </c>
      <c r="G10" s="195">
        <v>19</v>
      </c>
    </row>
    <row r="11" spans="1:7" s="5" customFormat="1" ht="20.100000000000001" customHeight="1" x14ac:dyDescent="0.2">
      <c r="A11" s="333"/>
      <c r="B11" s="52" t="s">
        <v>13</v>
      </c>
      <c r="C11" s="52">
        <v>11</v>
      </c>
      <c r="D11" s="52">
        <v>5</v>
      </c>
      <c r="E11" s="52"/>
      <c r="F11" s="52">
        <f t="shared" si="0"/>
        <v>10</v>
      </c>
      <c r="G11" s="195">
        <v>6</v>
      </c>
    </row>
    <row r="12" spans="1:7" s="5" customFormat="1" ht="20.100000000000001" customHeight="1" x14ac:dyDescent="0.2">
      <c r="A12" s="333"/>
      <c r="B12" s="52" t="s">
        <v>18</v>
      </c>
      <c r="C12" s="52">
        <v>5</v>
      </c>
      <c r="D12" s="52">
        <v>2</v>
      </c>
      <c r="E12" s="52"/>
      <c r="F12" s="52">
        <f t="shared" si="0"/>
        <v>5</v>
      </c>
      <c r="G12" s="195">
        <v>2</v>
      </c>
    </row>
    <row r="13" spans="1:7" s="5" customFormat="1" ht="20.100000000000001" customHeight="1" x14ac:dyDescent="0.2">
      <c r="A13" s="333"/>
      <c r="B13" s="52" t="s">
        <v>15</v>
      </c>
      <c r="C13" s="52">
        <v>13</v>
      </c>
      <c r="D13" s="52">
        <v>27</v>
      </c>
      <c r="E13" s="196">
        <v>2</v>
      </c>
      <c r="F13" s="52">
        <f t="shared" si="0"/>
        <v>29</v>
      </c>
      <c r="G13" s="195">
        <v>11</v>
      </c>
    </row>
    <row r="14" spans="1:7" s="5" customFormat="1" ht="20.100000000000001" customHeight="1" x14ac:dyDescent="0.2">
      <c r="A14" s="333"/>
      <c r="B14" s="52" t="s">
        <v>21</v>
      </c>
      <c r="C14" s="52">
        <v>18</v>
      </c>
      <c r="D14" s="52">
        <v>12</v>
      </c>
      <c r="E14" s="196">
        <v>1</v>
      </c>
      <c r="F14" s="52">
        <f t="shared" si="0"/>
        <v>12</v>
      </c>
      <c r="G14" s="195">
        <v>18</v>
      </c>
    </row>
    <row r="15" spans="1:7" s="5" customFormat="1" ht="20.100000000000001" customHeight="1" x14ac:dyDescent="0.2">
      <c r="A15" s="333"/>
      <c r="B15" s="52" t="s">
        <v>19</v>
      </c>
      <c r="C15" s="52">
        <v>7</v>
      </c>
      <c r="D15" s="52">
        <v>9</v>
      </c>
      <c r="E15" s="196">
        <v>1</v>
      </c>
      <c r="F15" s="52">
        <f t="shared" si="0"/>
        <v>13</v>
      </c>
      <c r="G15" s="195">
        <v>3</v>
      </c>
    </row>
    <row r="16" spans="1:7" s="5" customFormat="1" ht="20.100000000000001" customHeight="1" x14ac:dyDescent="0.2">
      <c r="A16" s="333"/>
      <c r="B16" s="52" t="s">
        <v>16</v>
      </c>
      <c r="C16" s="52">
        <v>6</v>
      </c>
      <c r="D16" s="52">
        <v>11</v>
      </c>
      <c r="E16" s="196">
        <v>2</v>
      </c>
      <c r="F16" s="52">
        <f t="shared" si="0"/>
        <v>11</v>
      </c>
      <c r="G16" s="195">
        <v>6</v>
      </c>
    </row>
    <row r="17" spans="1:7" s="5" customFormat="1" ht="20.100000000000001" customHeight="1" x14ac:dyDescent="0.2">
      <c r="A17" s="333"/>
      <c r="B17" s="52" t="s">
        <v>12</v>
      </c>
      <c r="C17" s="52">
        <v>3</v>
      </c>
      <c r="D17" s="52">
        <v>5</v>
      </c>
      <c r="E17" s="196"/>
      <c r="F17" s="52">
        <f t="shared" si="0"/>
        <v>5</v>
      </c>
      <c r="G17" s="195">
        <v>3</v>
      </c>
    </row>
    <row r="18" spans="1:7" s="5" customFormat="1" ht="20.100000000000001" customHeight="1" x14ac:dyDescent="0.2">
      <c r="A18" s="333"/>
      <c r="B18" s="52" t="s">
        <v>14</v>
      </c>
      <c r="C18" s="52">
        <v>5</v>
      </c>
      <c r="D18" s="52">
        <v>3</v>
      </c>
      <c r="E18" s="52">
        <v>1</v>
      </c>
      <c r="F18" s="52">
        <f t="shared" si="0"/>
        <v>6</v>
      </c>
      <c r="G18" s="195">
        <v>2</v>
      </c>
    </row>
    <row r="19" spans="1:7" s="5" customFormat="1" ht="20.100000000000001" customHeight="1" x14ac:dyDescent="0.2">
      <c r="A19" s="333"/>
      <c r="B19" s="52" t="s">
        <v>74</v>
      </c>
      <c r="C19" s="52">
        <v>10</v>
      </c>
      <c r="D19" s="52">
        <v>10</v>
      </c>
      <c r="E19" s="52"/>
      <c r="F19" s="52">
        <f t="shared" si="0"/>
        <v>10</v>
      </c>
      <c r="G19" s="195">
        <v>10</v>
      </c>
    </row>
    <row r="20" spans="1:7" s="5" customFormat="1" ht="20.100000000000001" customHeight="1" x14ac:dyDescent="0.2">
      <c r="A20" s="333"/>
      <c r="B20" s="52" t="s">
        <v>22</v>
      </c>
      <c r="C20" s="52">
        <f>SUM(C10:C19)</f>
        <v>87</v>
      </c>
      <c r="D20" s="52">
        <f t="shared" ref="D20:G20" si="2">SUM(D10:D19)</f>
        <v>114</v>
      </c>
      <c r="E20" s="52">
        <f t="shared" si="2"/>
        <v>9</v>
      </c>
      <c r="F20" s="52">
        <f t="shared" si="2"/>
        <v>121</v>
      </c>
      <c r="G20" s="54">
        <f t="shared" si="2"/>
        <v>80</v>
      </c>
    </row>
    <row r="21" spans="1:7" s="5" customFormat="1" ht="20.100000000000001" customHeight="1" x14ac:dyDescent="0.2">
      <c r="A21" s="330" t="s">
        <v>70</v>
      </c>
      <c r="B21" s="331"/>
      <c r="C21" s="197">
        <f>C9+C20</f>
        <v>110</v>
      </c>
      <c r="D21" s="197">
        <f t="shared" ref="D21:G21" si="3">D9+D20</f>
        <v>123</v>
      </c>
      <c r="E21" s="197">
        <f t="shared" si="3"/>
        <v>10</v>
      </c>
      <c r="F21" s="197">
        <f t="shared" si="3"/>
        <v>133</v>
      </c>
      <c r="G21" s="59">
        <f t="shared" si="3"/>
        <v>100</v>
      </c>
    </row>
    <row r="22" spans="1:7" ht="15.75" x14ac:dyDescent="0.2">
      <c r="A22" s="332" t="s">
        <v>167</v>
      </c>
      <c r="B22" s="332"/>
      <c r="C22" s="332"/>
      <c r="D22" s="332"/>
      <c r="E22" s="332"/>
      <c r="F22" s="332"/>
      <c r="G22" s="332"/>
    </row>
  </sheetData>
  <mergeCells count="8">
    <mergeCell ref="A21:B21"/>
    <mergeCell ref="A22:G22"/>
    <mergeCell ref="A10:A20"/>
    <mergeCell ref="A1:G1"/>
    <mergeCell ref="A2:D2"/>
    <mergeCell ref="E2:G2"/>
    <mergeCell ref="A3:B3"/>
    <mergeCell ref="A4:A9"/>
  </mergeCells>
  <phoneticPr fontId="4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4" sqref="J14"/>
    </sheetView>
  </sheetViews>
  <sheetFormatPr defaultColWidth="9" defaultRowHeight="14.25" x14ac:dyDescent="0.2"/>
  <cols>
    <col min="1" max="1" width="13.25" customWidth="1"/>
    <col min="2" max="2" width="9.25" customWidth="1"/>
    <col min="3" max="10" width="13.125" customWidth="1"/>
    <col min="11" max="256" width="10" customWidth="1"/>
  </cols>
  <sheetData>
    <row r="1" spans="1:10" ht="33.75" x14ac:dyDescent="0.2">
      <c r="A1" s="241" t="s">
        <v>208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20.25" customHeight="1" x14ac:dyDescent="0.2">
      <c r="A2" s="198" t="s">
        <v>294</v>
      </c>
      <c r="B2" s="164"/>
      <c r="C2" s="199"/>
      <c r="D2" s="164"/>
      <c r="E2" s="164"/>
      <c r="F2" s="164"/>
      <c r="G2" s="164"/>
      <c r="H2" s="329" t="s">
        <v>312</v>
      </c>
      <c r="I2" s="329"/>
      <c r="J2" s="329"/>
    </row>
    <row r="3" spans="1:10" ht="42.75" x14ac:dyDescent="0.2">
      <c r="A3" s="200" t="s">
        <v>2</v>
      </c>
      <c r="B3" s="201" t="s">
        <v>205</v>
      </c>
      <c r="C3" s="201" t="s">
        <v>209</v>
      </c>
      <c r="D3" s="201" t="s">
        <v>120</v>
      </c>
      <c r="E3" s="201" t="s">
        <v>121</v>
      </c>
      <c r="F3" s="202" t="s">
        <v>130</v>
      </c>
      <c r="G3" s="202" t="s">
        <v>131</v>
      </c>
      <c r="H3" s="201" t="s">
        <v>206</v>
      </c>
      <c r="I3" s="201" t="s">
        <v>207</v>
      </c>
      <c r="J3" s="203" t="s">
        <v>134</v>
      </c>
    </row>
    <row r="4" spans="1:10" ht="24.95" customHeight="1" x14ac:dyDescent="0.2">
      <c r="A4" s="50" t="s">
        <v>79</v>
      </c>
      <c r="B4" s="204"/>
      <c r="C4" s="205">
        <f>D4*0.5+(E4+F4+1-G4+1-H4+J4)/6*0.5</f>
        <v>0.71867908335748099</v>
      </c>
      <c r="D4" s="206">
        <v>0.78010000000000002</v>
      </c>
      <c r="E4" s="206">
        <v>0.86199999999999999</v>
      </c>
      <c r="F4" s="205">
        <v>0.99529999999999996</v>
      </c>
      <c r="G4" s="205">
        <v>6.6400000000000001E-2</v>
      </c>
      <c r="H4" s="205">
        <v>2.4050999710228921E-2</v>
      </c>
      <c r="I4" s="207" t="s">
        <v>313</v>
      </c>
      <c r="J4" s="208">
        <v>0.1767</v>
      </c>
    </row>
    <row r="5" spans="1:10" ht="24.95" customHeight="1" x14ac:dyDescent="0.2">
      <c r="A5" s="50" t="s">
        <v>18</v>
      </c>
      <c r="B5" s="209">
        <v>1</v>
      </c>
      <c r="C5" s="205">
        <f t="shared" ref="C5:C15" si="0">D5*0.5+(E5+F5+1-G5+1-H5+I5+J5)/6*0.5</f>
        <v>0.91883385100008819</v>
      </c>
      <c r="D5" s="206">
        <v>0.92520000000000002</v>
      </c>
      <c r="E5" s="206">
        <v>0.97629999999999995</v>
      </c>
      <c r="F5" s="205">
        <v>0.95850000000000002</v>
      </c>
      <c r="G5" s="205">
        <v>2.5700000000000001E-2</v>
      </c>
      <c r="H5" s="205">
        <v>4.4937879989426378E-3</v>
      </c>
      <c r="I5" s="205">
        <v>0.92079999999999995</v>
      </c>
      <c r="J5" s="208">
        <v>0.64939999999999998</v>
      </c>
    </row>
    <row r="6" spans="1:10" ht="24.95" customHeight="1" x14ac:dyDescent="0.2">
      <c r="A6" s="50" t="s">
        <v>14</v>
      </c>
      <c r="B6" s="209">
        <v>2</v>
      </c>
      <c r="C6" s="205">
        <f t="shared" si="0"/>
        <v>0.90953692106979767</v>
      </c>
      <c r="D6" s="206">
        <v>0.89849999999999997</v>
      </c>
      <c r="E6" s="206">
        <v>1.0170999999999999</v>
      </c>
      <c r="F6" s="205">
        <v>0.97309999999999997</v>
      </c>
      <c r="G6" s="205">
        <v>7.9000000000000008E-3</v>
      </c>
      <c r="H6" s="205">
        <v>1.9569471624266144E-3</v>
      </c>
      <c r="I6" s="205">
        <v>0.92069999999999996</v>
      </c>
      <c r="J6" s="208">
        <v>0.62239999999999995</v>
      </c>
    </row>
    <row r="7" spans="1:10" ht="24.95" customHeight="1" x14ac:dyDescent="0.2">
      <c r="A7" s="50" t="s">
        <v>13</v>
      </c>
      <c r="B7" s="209">
        <v>3</v>
      </c>
      <c r="C7" s="205">
        <f t="shared" si="0"/>
        <v>0.89562031195233094</v>
      </c>
      <c r="D7" s="206">
        <v>0.88380000000000003</v>
      </c>
      <c r="E7" s="206">
        <v>1.0551999999999999</v>
      </c>
      <c r="F7" s="205">
        <v>0.97340000000000004</v>
      </c>
      <c r="G7" s="205">
        <v>1.9699999999999999E-2</v>
      </c>
      <c r="H7" s="205">
        <v>2.1556256572029444E-2</v>
      </c>
      <c r="I7" s="205">
        <v>0.85870000000000002</v>
      </c>
      <c r="J7" s="208">
        <v>0.59860000000000002</v>
      </c>
    </row>
    <row r="8" spans="1:10" ht="24.95" customHeight="1" x14ac:dyDescent="0.2">
      <c r="A8" s="50" t="s">
        <v>15</v>
      </c>
      <c r="B8" s="209">
        <v>4</v>
      </c>
      <c r="C8" s="205">
        <f t="shared" si="0"/>
        <v>0.89370840380549676</v>
      </c>
      <c r="D8" s="206">
        <v>0.90769999999999995</v>
      </c>
      <c r="E8" s="206">
        <v>1.0501</v>
      </c>
      <c r="F8" s="205">
        <v>0.97060000000000002</v>
      </c>
      <c r="G8" s="205">
        <v>2.7799999999999998E-2</v>
      </c>
      <c r="H8" s="205">
        <v>1.4799154334038054E-2</v>
      </c>
      <c r="I8" s="205">
        <v>0.84619999999999995</v>
      </c>
      <c r="J8" s="208">
        <v>0.45400000000000001</v>
      </c>
    </row>
    <row r="9" spans="1:10" ht="24.95" customHeight="1" x14ac:dyDescent="0.2">
      <c r="A9" s="50" t="s">
        <v>12</v>
      </c>
      <c r="B9" s="209">
        <v>5</v>
      </c>
      <c r="C9" s="205">
        <f t="shared" si="0"/>
        <v>0.88646185636856367</v>
      </c>
      <c r="D9" s="206">
        <v>0.89370000000000005</v>
      </c>
      <c r="E9" s="206">
        <v>0.95779999999999998</v>
      </c>
      <c r="F9" s="205">
        <v>0.98980000000000001</v>
      </c>
      <c r="G9" s="205">
        <v>1.43E-2</v>
      </c>
      <c r="H9" s="205">
        <v>1.2357723577235772E-2</v>
      </c>
      <c r="I9" s="205">
        <v>0.8155</v>
      </c>
      <c r="J9" s="208">
        <v>0.53890000000000005</v>
      </c>
    </row>
    <row r="10" spans="1:10" ht="24.95" customHeight="1" x14ac:dyDescent="0.2">
      <c r="A10" s="50" t="s">
        <v>17</v>
      </c>
      <c r="B10" s="209">
        <v>6</v>
      </c>
      <c r="C10" s="205">
        <f t="shared" si="0"/>
        <v>0.88141613071523428</v>
      </c>
      <c r="D10" s="206">
        <v>0.89129999999999998</v>
      </c>
      <c r="E10" s="206">
        <v>0.97970000000000002</v>
      </c>
      <c r="F10" s="205">
        <v>0.96260000000000001</v>
      </c>
      <c r="G10" s="205">
        <v>2.6200000000000001E-2</v>
      </c>
      <c r="H10" s="205">
        <v>9.1064314171883896E-3</v>
      </c>
      <c r="I10" s="205">
        <v>0.87590000000000001</v>
      </c>
      <c r="J10" s="208">
        <v>0.44629999999999997</v>
      </c>
    </row>
    <row r="11" spans="1:10" ht="24.95" customHeight="1" x14ac:dyDescent="0.2">
      <c r="A11" s="50" t="s">
        <v>19</v>
      </c>
      <c r="B11" s="209">
        <v>7</v>
      </c>
      <c r="C11" s="205">
        <f t="shared" si="0"/>
        <v>0.87997135231316725</v>
      </c>
      <c r="D11" s="206">
        <v>0.89070000000000005</v>
      </c>
      <c r="E11" s="206">
        <v>1.0373000000000001</v>
      </c>
      <c r="F11" s="205">
        <v>0.9637</v>
      </c>
      <c r="G11" s="205">
        <v>1.3299999999999999E-2</v>
      </c>
      <c r="H11" s="205">
        <v>1.1743772241992882E-2</v>
      </c>
      <c r="I11" s="205">
        <v>0.83889999999999998</v>
      </c>
      <c r="J11" s="208">
        <v>0.40060000000000001</v>
      </c>
    </row>
    <row r="12" spans="1:10" ht="24.95" customHeight="1" x14ac:dyDescent="0.2">
      <c r="A12" s="50" t="s">
        <v>20</v>
      </c>
      <c r="B12" s="209">
        <v>8</v>
      </c>
      <c r="C12" s="205">
        <f t="shared" si="0"/>
        <v>0.87439842966481907</v>
      </c>
      <c r="D12" s="206">
        <v>0.9002</v>
      </c>
      <c r="E12" s="206">
        <v>0.99739999999999995</v>
      </c>
      <c r="F12" s="205">
        <v>0.9425</v>
      </c>
      <c r="G12" s="205">
        <v>4.02E-2</v>
      </c>
      <c r="H12" s="205">
        <v>1.7418844022169439E-2</v>
      </c>
      <c r="I12" s="205">
        <v>0.74919999999999998</v>
      </c>
      <c r="J12" s="208">
        <v>0.46010000000000001</v>
      </c>
    </row>
    <row r="13" spans="1:10" ht="24.95" customHeight="1" x14ac:dyDescent="0.2">
      <c r="A13" s="50" t="s">
        <v>16</v>
      </c>
      <c r="B13" s="209">
        <v>9</v>
      </c>
      <c r="C13" s="205">
        <f t="shared" si="0"/>
        <v>0.86660758088788548</v>
      </c>
      <c r="D13" s="206">
        <v>0.86</v>
      </c>
      <c r="E13" s="206">
        <v>1.0446</v>
      </c>
      <c r="F13" s="205">
        <v>0.96960000000000002</v>
      </c>
      <c r="G13" s="205">
        <v>2.8899999999999999E-2</v>
      </c>
      <c r="H13" s="205">
        <v>2.2009029345372459E-2</v>
      </c>
      <c r="I13" s="205">
        <v>0.91990000000000005</v>
      </c>
      <c r="J13" s="208">
        <v>0.35610000000000003</v>
      </c>
    </row>
    <row r="14" spans="1:10" ht="24.95" customHeight="1" x14ac:dyDescent="0.2">
      <c r="A14" s="50" t="s">
        <v>21</v>
      </c>
      <c r="B14" s="209">
        <v>10</v>
      </c>
      <c r="C14" s="205">
        <f t="shared" si="0"/>
        <v>0.83366588583737211</v>
      </c>
      <c r="D14" s="206">
        <v>0.82110000000000005</v>
      </c>
      <c r="E14" s="206">
        <v>0.95989999999999998</v>
      </c>
      <c r="F14" s="205">
        <v>0.98250000000000004</v>
      </c>
      <c r="G14" s="205">
        <v>1.8800000000000001E-2</v>
      </c>
      <c r="H14" s="205">
        <v>2.1809369951534735E-2</v>
      </c>
      <c r="I14" s="205">
        <v>0.74570000000000003</v>
      </c>
      <c r="J14" s="208">
        <v>0.4299</v>
      </c>
    </row>
    <row r="15" spans="1:10" ht="24.95" customHeight="1" x14ac:dyDescent="0.2">
      <c r="A15" s="210" t="s">
        <v>135</v>
      </c>
      <c r="B15" s="211"/>
      <c r="C15" s="212">
        <f t="shared" si="0"/>
        <v>0.87710048532002671</v>
      </c>
      <c r="D15" s="213">
        <v>0.87780000000000002</v>
      </c>
      <c r="E15" s="213">
        <v>0.98640000000000005</v>
      </c>
      <c r="F15" s="212">
        <v>0.96960000000000002</v>
      </c>
      <c r="G15" s="212">
        <v>2.1299999999999999E-2</v>
      </c>
      <c r="H15" s="212">
        <v>1.339417615967959E-2</v>
      </c>
      <c r="I15" s="213">
        <v>0.85609999999999997</v>
      </c>
      <c r="J15" s="214">
        <v>0.48099999999999998</v>
      </c>
    </row>
    <row r="16" spans="1:10" x14ac:dyDescent="0.2">
      <c r="A16" s="215" t="s">
        <v>139</v>
      </c>
      <c r="B16" s="215"/>
      <c r="C16" s="216"/>
      <c r="D16" s="215"/>
      <c r="E16" s="215"/>
      <c r="F16" s="1"/>
      <c r="G16" s="1"/>
      <c r="H16" s="217"/>
      <c r="I16" s="1"/>
      <c r="J16" s="1"/>
    </row>
  </sheetData>
  <mergeCells count="2">
    <mergeCell ref="A1:J1"/>
    <mergeCell ref="H2:J2"/>
  </mergeCells>
  <phoneticPr fontId="4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topLeftCell="A3" workbookViewId="0">
      <selection activeCell="F13" sqref="F13"/>
    </sheetView>
  </sheetViews>
  <sheetFormatPr defaultColWidth="9" defaultRowHeight="14.25" x14ac:dyDescent="0.2"/>
  <cols>
    <col min="1" max="1" width="16.625" customWidth="1"/>
    <col min="2" max="8" width="15.625" customWidth="1"/>
    <col min="9" max="256" width="10" customWidth="1"/>
  </cols>
  <sheetData>
    <row r="1" spans="1:8" ht="33.75" x14ac:dyDescent="0.2">
      <c r="A1" s="222" t="s">
        <v>1</v>
      </c>
      <c r="B1" s="222"/>
      <c r="C1" s="222"/>
      <c r="D1" s="222"/>
      <c r="E1" s="222"/>
      <c r="F1" s="222"/>
      <c r="G1" s="222"/>
      <c r="H1" s="222"/>
    </row>
    <row r="2" spans="1:8" ht="25.5" customHeight="1" x14ac:dyDescent="0.2">
      <c r="A2" s="223" t="s">
        <v>230</v>
      </c>
      <c r="B2" s="223"/>
      <c r="C2" s="223"/>
      <c r="D2" s="223"/>
      <c r="E2" s="223"/>
      <c r="F2" s="223"/>
      <c r="G2" s="223"/>
      <c r="H2" s="223"/>
    </row>
    <row r="3" spans="1:8" ht="20.25" x14ac:dyDescent="0.2">
      <c r="A3" s="224" t="s">
        <v>2</v>
      </c>
      <c r="B3" s="226" t="s">
        <v>3</v>
      </c>
      <c r="C3" s="226"/>
      <c r="D3" s="226"/>
      <c r="E3" s="226" t="s">
        <v>4</v>
      </c>
      <c r="F3" s="226"/>
      <c r="G3" s="226"/>
      <c r="H3" s="227" t="s">
        <v>332</v>
      </c>
    </row>
    <row r="4" spans="1:8" ht="20.25" customHeight="1" x14ac:dyDescent="0.2">
      <c r="A4" s="225"/>
      <c r="B4" s="3" t="s">
        <v>5</v>
      </c>
      <c r="C4" s="3" t="s">
        <v>6</v>
      </c>
      <c r="D4" s="3" t="s">
        <v>7</v>
      </c>
      <c r="E4" s="4" t="s">
        <v>8</v>
      </c>
      <c r="F4" s="4" t="s">
        <v>9</v>
      </c>
      <c r="G4" s="4" t="s">
        <v>10</v>
      </c>
      <c r="H4" s="228"/>
    </row>
    <row r="5" spans="1:8" ht="33" customHeight="1" x14ac:dyDescent="0.2">
      <c r="A5" s="6" t="s">
        <v>21</v>
      </c>
      <c r="B5" s="7">
        <v>977</v>
      </c>
      <c r="C5" s="8">
        <v>1057</v>
      </c>
      <c r="D5" s="3">
        <f t="shared" ref="D5" si="0">SUM(B5:C5)</f>
        <v>2034</v>
      </c>
      <c r="E5" s="9">
        <v>1650</v>
      </c>
      <c r="F5" s="9">
        <v>166</v>
      </c>
      <c r="G5" s="4">
        <f t="shared" ref="G5" si="1">SUM(E5:F5)</f>
        <v>1816</v>
      </c>
      <c r="H5" s="10">
        <f t="shared" ref="H5" si="2">(E5+F5)/D5</f>
        <v>0.89282202556538837</v>
      </c>
    </row>
    <row r="6" spans="1:8" ht="40.5" customHeight="1" x14ac:dyDescent="0.2">
      <c r="A6" s="221"/>
      <c r="B6" s="221"/>
      <c r="C6" s="221"/>
      <c r="D6" s="221"/>
      <c r="E6" s="221"/>
      <c r="F6" s="221"/>
      <c r="G6" s="221"/>
      <c r="H6" s="221"/>
    </row>
  </sheetData>
  <mergeCells count="7">
    <mergeCell ref="A6:H6"/>
    <mergeCell ref="A1:H1"/>
    <mergeCell ref="A2:H2"/>
    <mergeCell ref="A3:A4"/>
    <mergeCell ref="B3:D3"/>
    <mergeCell ref="E3:G3"/>
    <mergeCell ref="H3:H4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15" sqref="A15:IV15"/>
    </sheetView>
  </sheetViews>
  <sheetFormatPr defaultColWidth="9" defaultRowHeight="14.25" x14ac:dyDescent="0.2"/>
  <cols>
    <col min="1" max="1" width="12.5" customWidth="1"/>
    <col min="2" max="5" width="10.75" customWidth="1"/>
    <col min="6" max="6" width="11.875" customWidth="1"/>
    <col min="7" max="7" width="12.25" customWidth="1"/>
    <col min="8" max="8" width="12" customWidth="1"/>
    <col min="9" max="9" width="11.25" customWidth="1"/>
    <col min="10" max="10" width="10.75" customWidth="1"/>
    <col min="11" max="11" width="13.625" customWidth="1"/>
    <col min="12" max="256" width="10" customWidth="1"/>
  </cols>
  <sheetData>
    <row r="1" spans="1:11" ht="42.75" customHeight="1" x14ac:dyDescent="0.2">
      <c r="A1" s="230" t="s">
        <v>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7" customHeight="1" x14ac:dyDescent="0.2">
      <c r="A2" s="231" t="s">
        <v>233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ht="24.95" customHeight="1" x14ac:dyDescent="0.2">
      <c r="A3" s="232" t="s">
        <v>24</v>
      </c>
      <c r="B3" s="234" t="s">
        <v>25</v>
      </c>
      <c r="C3" s="234"/>
      <c r="D3" s="234"/>
      <c r="E3" s="235" t="s">
        <v>26</v>
      </c>
      <c r="F3" s="237" t="s">
        <v>27</v>
      </c>
      <c r="G3" s="237"/>
      <c r="H3" s="237"/>
      <c r="I3" s="237"/>
      <c r="J3" s="237"/>
      <c r="K3" s="238" t="s">
        <v>28</v>
      </c>
    </row>
    <row r="4" spans="1:11" ht="24.95" customHeight="1" x14ac:dyDescent="0.2">
      <c r="A4" s="233"/>
      <c r="B4" s="11" t="s">
        <v>29</v>
      </c>
      <c r="C4" s="11" t="s">
        <v>30</v>
      </c>
      <c r="D4" s="11" t="s">
        <v>31</v>
      </c>
      <c r="E4" s="236"/>
      <c r="F4" s="12" t="s">
        <v>32</v>
      </c>
      <c r="G4" s="12" t="s">
        <v>33</v>
      </c>
      <c r="H4" s="12" t="s">
        <v>34</v>
      </c>
      <c r="I4" s="12" t="s">
        <v>35</v>
      </c>
      <c r="J4" s="12" t="s">
        <v>31</v>
      </c>
      <c r="K4" s="239"/>
    </row>
    <row r="5" spans="1:11" ht="30" customHeight="1" x14ac:dyDescent="0.2">
      <c r="A5" s="13" t="s">
        <v>36</v>
      </c>
      <c r="B5" s="14">
        <v>239</v>
      </c>
      <c r="C5" s="14">
        <v>2579</v>
      </c>
      <c r="D5" s="14">
        <f t="shared" ref="D5:D16" si="0">SUM(B5:C5)</f>
        <v>2818</v>
      </c>
      <c r="E5" s="15">
        <v>448</v>
      </c>
      <c r="F5" s="15">
        <v>521</v>
      </c>
      <c r="G5" s="15">
        <v>4</v>
      </c>
      <c r="H5" s="15">
        <v>40</v>
      </c>
      <c r="I5" s="15">
        <v>0</v>
      </c>
      <c r="J5" s="15">
        <f t="shared" ref="J5:J16" si="1">SUM(F5:I5)</f>
        <v>565</v>
      </c>
      <c r="K5" s="16">
        <f t="shared" ref="K5:K16" si="2">J5/(D5-E5)</f>
        <v>0.23839662447257384</v>
      </c>
    </row>
    <row r="6" spans="1:11" ht="30" customHeight="1" x14ac:dyDescent="0.2">
      <c r="A6" s="13" t="s">
        <v>41</v>
      </c>
      <c r="B6" s="14">
        <v>160</v>
      </c>
      <c r="C6" s="14">
        <v>787</v>
      </c>
      <c r="D6" s="14">
        <f t="shared" ref="D6:D15" si="3">SUM(B6:C6)</f>
        <v>947</v>
      </c>
      <c r="E6" s="15">
        <v>4</v>
      </c>
      <c r="F6" s="15">
        <v>373</v>
      </c>
      <c r="G6" s="15">
        <v>85</v>
      </c>
      <c r="H6" s="15">
        <v>3</v>
      </c>
      <c r="I6" s="15">
        <v>0</v>
      </c>
      <c r="J6" s="15">
        <f t="shared" ref="J6:J15" si="4">SUM(F6:I6)</f>
        <v>461</v>
      </c>
      <c r="K6" s="16">
        <f t="shared" ref="K6:K15" si="5">J6/(D6-E6)</f>
        <v>0.48886532343584305</v>
      </c>
    </row>
    <row r="7" spans="1:11" ht="30" customHeight="1" x14ac:dyDescent="0.2">
      <c r="A7" s="13" t="s">
        <v>37</v>
      </c>
      <c r="B7" s="14">
        <v>252</v>
      </c>
      <c r="C7" s="14">
        <v>1439</v>
      </c>
      <c r="D7" s="14">
        <f t="shared" si="3"/>
        <v>1691</v>
      </c>
      <c r="E7" s="15">
        <v>0</v>
      </c>
      <c r="F7" s="15">
        <v>657</v>
      </c>
      <c r="G7" s="15">
        <v>11</v>
      </c>
      <c r="H7" s="15">
        <v>24</v>
      </c>
      <c r="I7" s="15">
        <v>0</v>
      </c>
      <c r="J7" s="15">
        <f t="shared" si="4"/>
        <v>692</v>
      </c>
      <c r="K7" s="16">
        <f t="shared" si="5"/>
        <v>0.40922531046717919</v>
      </c>
    </row>
    <row r="8" spans="1:11" ht="30" customHeight="1" x14ac:dyDescent="0.2">
      <c r="A8" s="13" t="s">
        <v>39</v>
      </c>
      <c r="B8" s="14">
        <v>110</v>
      </c>
      <c r="C8" s="14">
        <v>2577</v>
      </c>
      <c r="D8" s="14">
        <f t="shared" si="3"/>
        <v>2687</v>
      </c>
      <c r="E8" s="15">
        <v>7</v>
      </c>
      <c r="F8" s="15">
        <v>874</v>
      </c>
      <c r="G8" s="15">
        <v>139</v>
      </c>
      <c r="H8" s="15">
        <v>31</v>
      </c>
      <c r="I8" s="15">
        <v>0</v>
      </c>
      <c r="J8" s="15">
        <f t="shared" si="4"/>
        <v>1044</v>
      </c>
      <c r="K8" s="16">
        <f t="shared" si="5"/>
        <v>0.38955223880597017</v>
      </c>
    </row>
    <row r="9" spans="1:11" ht="30" customHeight="1" x14ac:dyDescent="0.2">
      <c r="A9" s="13" t="s">
        <v>40</v>
      </c>
      <c r="B9" s="14">
        <v>190</v>
      </c>
      <c r="C9" s="14">
        <v>1098</v>
      </c>
      <c r="D9" s="14">
        <f t="shared" si="3"/>
        <v>1288</v>
      </c>
      <c r="E9" s="15">
        <v>5</v>
      </c>
      <c r="F9" s="15">
        <v>359</v>
      </c>
      <c r="G9" s="15">
        <v>55</v>
      </c>
      <c r="H9" s="15">
        <v>27</v>
      </c>
      <c r="I9" s="15">
        <v>0</v>
      </c>
      <c r="J9" s="15">
        <f t="shared" si="4"/>
        <v>441</v>
      </c>
      <c r="K9" s="16">
        <f t="shared" si="5"/>
        <v>0.34372564302416214</v>
      </c>
    </row>
    <row r="10" spans="1:11" ht="30" customHeight="1" x14ac:dyDescent="0.2">
      <c r="A10" s="13" t="s">
        <v>42</v>
      </c>
      <c r="B10" s="14">
        <v>255</v>
      </c>
      <c r="C10" s="14">
        <v>2019</v>
      </c>
      <c r="D10" s="14">
        <f t="shared" si="3"/>
        <v>2274</v>
      </c>
      <c r="E10" s="15">
        <v>4</v>
      </c>
      <c r="F10" s="15">
        <v>587</v>
      </c>
      <c r="G10" s="15">
        <v>79</v>
      </c>
      <c r="H10" s="15">
        <v>10</v>
      </c>
      <c r="I10" s="15">
        <v>0</v>
      </c>
      <c r="J10" s="15">
        <f t="shared" si="4"/>
        <v>676</v>
      </c>
      <c r="K10" s="16">
        <f t="shared" si="5"/>
        <v>0.29779735682819386</v>
      </c>
    </row>
    <row r="11" spans="1:11" ht="30" customHeight="1" x14ac:dyDescent="0.2">
      <c r="A11" s="13" t="s">
        <v>38</v>
      </c>
      <c r="B11" s="14">
        <v>121</v>
      </c>
      <c r="C11" s="14">
        <v>521</v>
      </c>
      <c r="D11" s="14">
        <f t="shared" si="3"/>
        <v>642</v>
      </c>
      <c r="E11" s="15">
        <v>0</v>
      </c>
      <c r="F11" s="15">
        <v>175</v>
      </c>
      <c r="G11" s="15">
        <v>15</v>
      </c>
      <c r="H11" s="15">
        <v>0</v>
      </c>
      <c r="I11" s="15">
        <v>0</v>
      </c>
      <c r="J11" s="15">
        <f t="shared" si="4"/>
        <v>190</v>
      </c>
      <c r="K11" s="16">
        <f t="shared" si="5"/>
        <v>0.29595015576323985</v>
      </c>
    </row>
    <row r="12" spans="1:11" ht="30" customHeight="1" x14ac:dyDescent="0.2">
      <c r="A12" s="13" t="s">
        <v>43</v>
      </c>
      <c r="B12" s="14">
        <v>152</v>
      </c>
      <c r="C12" s="14">
        <v>1859</v>
      </c>
      <c r="D12" s="14">
        <f t="shared" si="3"/>
        <v>2011</v>
      </c>
      <c r="E12" s="15">
        <v>0</v>
      </c>
      <c r="F12" s="15">
        <v>370</v>
      </c>
      <c r="G12" s="15">
        <v>103</v>
      </c>
      <c r="H12" s="15">
        <v>36</v>
      </c>
      <c r="I12" s="15">
        <v>0</v>
      </c>
      <c r="J12" s="15">
        <f t="shared" si="4"/>
        <v>509</v>
      </c>
      <c r="K12" s="16">
        <f t="shared" si="5"/>
        <v>0.25310790651417203</v>
      </c>
    </row>
    <row r="13" spans="1:11" ht="30" customHeight="1" x14ac:dyDescent="0.2">
      <c r="A13" s="13" t="s">
        <v>44</v>
      </c>
      <c r="B13" s="14">
        <v>160</v>
      </c>
      <c r="C13" s="14">
        <v>1140</v>
      </c>
      <c r="D13" s="14">
        <f t="shared" si="3"/>
        <v>1300</v>
      </c>
      <c r="E13" s="15">
        <v>0</v>
      </c>
      <c r="F13" s="15">
        <v>273</v>
      </c>
      <c r="G13" s="15">
        <v>44</v>
      </c>
      <c r="H13" s="15">
        <v>5</v>
      </c>
      <c r="I13" s="15">
        <v>0</v>
      </c>
      <c r="J13" s="15">
        <f t="shared" si="4"/>
        <v>322</v>
      </c>
      <c r="K13" s="16">
        <f t="shared" si="5"/>
        <v>0.24769230769230768</v>
      </c>
    </row>
    <row r="14" spans="1:11" ht="30" customHeight="1" x14ac:dyDescent="0.2">
      <c r="A14" s="13" t="s">
        <v>46</v>
      </c>
      <c r="B14" s="14">
        <v>218</v>
      </c>
      <c r="C14" s="14">
        <v>1948</v>
      </c>
      <c r="D14" s="14">
        <f t="shared" si="3"/>
        <v>2166</v>
      </c>
      <c r="E14" s="15">
        <v>0</v>
      </c>
      <c r="F14" s="15">
        <v>290</v>
      </c>
      <c r="G14" s="15">
        <v>98</v>
      </c>
      <c r="H14" s="15">
        <v>4</v>
      </c>
      <c r="I14" s="15">
        <v>0</v>
      </c>
      <c r="J14" s="15">
        <f t="shared" si="4"/>
        <v>392</v>
      </c>
      <c r="K14" s="16">
        <f t="shared" si="5"/>
        <v>0.18097876269621421</v>
      </c>
    </row>
    <row r="15" spans="1:11" ht="30" customHeight="1" x14ac:dyDescent="0.2">
      <c r="A15" s="13" t="s">
        <v>45</v>
      </c>
      <c r="B15" s="14">
        <v>325</v>
      </c>
      <c r="C15" s="14">
        <v>1356</v>
      </c>
      <c r="D15" s="14">
        <f t="shared" si="3"/>
        <v>1681</v>
      </c>
      <c r="E15" s="15">
        <v>2</v>
      </c>
      <c r="F15" s="15">
        <v>222</v>
      </c>
      <c r="G15" s="15">
        <v>32</v>
      </c>
      <c r="H15" s="15">
        <v>1</v>
      </c>
      <c r="I15" s="15">
        <v>0</v>
      </c>
      <c r="J15" s="15">
        <f t="shared" si="4"/>
        <v>255</v>
      </c>
      <c r="K15" s="16">
        <f t="shared" si="5"/>
        <v>0.15187611673615248</v>
      </c>
    </row>
    <row r="16" spans="1:11" ht="30" customHeight="1" x14ac:dyDescent="0.2">
      <c r="A16" s="17" t="s">
        <v>31</v>
      </c>
      <c r="B16" s="18">
        <f>SUM(B5:B15)</f>
        <v>2182</v>
      </c>
      <c r="C16" s="18">
        <f>SUM(C5:C15)</f>
        <v>17323</v>
      </c>
      <c r="D16" s="18">
        <f t="shared" si="0"/>
        <v>19505</v>
      </c>
      <c r="E16" s="19">
        <f>SUM(E5:E15)</f>
        <v>470</v>
      </c>
      <c r="F16" s="19">
        <f>SUM(F5:F15)</f>
        <v>4701</v>
      </c>
      <c r="G16" s="19">
        <f>SUM(G5:G15)</f>
        <v>665</v>
      </c>
      <c r="H16" s="19">
        <f>SUM(H5:H15)</f>
        <v>181</v>
      </c>
      <c r="I16" s="19">
        <f>SUM(I5:I15)</f>
        <v>0</v>
      </c>
      <c r="J16" s="19">
        <f t="shared" si="1"/>
        <v>5547</v>
      </c>
      <c r="K16" s="20">
        <f t="shared" si="2"/>
        <v>0.29141055949566586</v>
      </c>
    </row>
    <row r="17" spans="1:11" ht="52.5" customHeight="1" x14ac:dyDescent="0.2">
      <c r="A17" s="229" t="s">
        <v>234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</row>
    <row r="18" spans="1:1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</row>
  </sheetData>
  <mergeCells count="9">
    <mergeCell ref="A17:K17"/>
    <mergeCell ref="A18:K18"/>
    <mergeCell ref="A1:K1"/>
    <mergeCell ref="A2:K2"/>
    <mergeCell ref="A3:A4"/>
    <mergeCell ref="B3:D3"/>
    <mergeCell ref="E3:E4"/>
    <mergeCell ref="F3:J3"/>
    <mergeCell ref="K3:K4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0" sqref="A10:IV10"/>
    </sheetView>
  </sheetViews>
  <sheetFormatPr defaultColWidth="9" defaultRowHeight="14.25" x14ac:dyDescent="0.2"/>
  <cols>
    <col min="1" max="1" width="11.5" customWidth="1"/>
    <col min="2" max="3" width="8.75" customWidth="1"/>
    <col min="4" max="4" width="8" customWidth="1"/>
    <col min="5" max="5" width="10.125" customWidth="1"/>
    <col min="6" max="6" width="11.5" customWidth="1"/>
    <col min="7" max="7" width="9.625" customWidth="1"/>
    <col min="8" max="8" width="9.75" customWidth="1"/>
    <col min="9" max="9" width="10.5" customWidth="1"/>
    <col min="10" max="10" width="11.5" customWidth="1"/>
    <col min="11" max="13" width="8.75" customWidth="1"/>
    <col min="14" max="256" width="10" customWidth="1"/>
  </cols>
  <sheetData>
    <row r="1" spans="1:13" ht="33.75" x14ac:dyDescent="0.2">
      <c r="A1" s="241" t="s">
        <v>47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26.25" customHeight="1" x14ac:dyDescent="0.2">
      <c r="A2" s="242" t="s">
        <v>231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23.25" customHeight="1" x14ac:dyDescent="0.2">
      <c r="A3" s="243" t="s">
        <v>2</v>
      </c>
      <c r="B3" s="245" t="s">
        <v>48</v>
      </c>
      <c r="C3" s="245"/>
      <c r="D3" s="245"/>
      <c r="E3" s="245" t="s">
        <v>49</v>
      </c>
      <c r="F3" s="245"/>
      <c r="G3" s="245"/>
      <c r="H3" s="246" t="s">
        <v>50</v>
      </c>
      <c r="I3" s="246"/>
      <c r="J3" s="247"/>
      <c r="K3" s="245" t="s">
        <v>51</v>
      </c>
      <c r="L3" s="245"/>
      <c r="M3" s="248"/>
    </row>
    <row r="4" spans="1:13" ht="42.75" x14ac:dyDescent="0.2">
      <c r="A4" s="244"/>
      <c r="B4" s="21" t="s">
        <v>52</v>
      </c>
      <c r="C4" s="21" t="s">
        <v>53</v>
      </c>
      <c r="D4" s="21" t="s">
        <v>54</v>
      </c>
      <c r="E4" s="21" t="s">
        <v>55</v>
      </c>
      <c r="F4" s="21" t="s">
        <v>56</v>
      </c>
      <c r="G4" s="21" t="s">
        <v>57</v>
      </c>
      <c r="H4" s="21" t="s">
        <v>58</v>
      </c>
      <c r="I4" s="21" t="s">
        <v>59</v>
      </c>
      <c r="J4" s="21" t="s">
        <v>60</v>
      </c>
      <c r="K4" s="21" t="s">
        <v>61</v>
      </c>
      <c r="L4" s="21" t="s">
        <v>62</v>
      </c>
      <c r="M4" s="22" t="s">
        <v>63</v>
      </c>
    </row>
    <row r="5" spans="1:13" ht="33.950000000000003" customHeight="1" x14ac:dyDescent="0.2">
      <c r="A5" s="23" t="s">
        <v>11</v>
      </c>
      <c r="B5" s="24">
        <v>1968</v>
      </c>
      <c r="C5" s="24">
        <v>1968</v>
      </c>
      <c r="D5" s="25">
        <v>1</v>
      </c>
      <c r="E5" s="24">
        <v>1932</v>
      </c>
      <c r="F5" s="26">
        <v>0.98170000000000002</v>
      </c>
      <c r="G5" s="24">
        <f>C5-E5</f>
        <v>36</v>
      </c>
      <c r="H5" s="24">
        <v>229</v>
      </c>
      <c r="I5" s="24">
        <v>183</v>
      </c>
      <c r="J5" s="26">
        <f>I5/E5</f>
        <v>9.4720496894409936E-2</v>
      </c>
      <c r="K5" s="24">
        <v>181</v>
      </c>
      <c r="L5" s="24">
        <v>80</v>
      </c>
      <c r="M5" s="27">
        <f>L5/E5</f>
        <v>4.1407867494824016E-2</v>
      </c>
    </row>
    <row r="6" spans="1:13" ht="33.950000000000003" customHeight="1" x14ac:dyDescent="0.2">
      <c r="A6" s="23" t="s">
        <v>17</v>
      </c>
      <c r="B6" s="24">
        <v>1392</v>
      </c>
      <c r="C6" s="24">
        <v>1392</v>
      </c>
      <c r="D6" s="25">
        <v>1</v>
      </c>
      <c r="E6" s="24">
        <v>1386</v>
      </c>
      <c r="F6" s="26">
        <v>0.99560000000000004</v>
      </c>
      <c r="G6" s="24">
        <f t="shared" ref="G6:G15" si="0">C6-E6</f>
        <v>6</v>
      </c>
      <c r="H6" s="24">
        <v>1503</v>
      </c>
      <c r="I6" s="24">
        <v>1181</v>
      </c>
      <c r="J6" s="26">
        <f t="shared" ref="J6:J16" si="1">I6/E6</f>
        <v>0.85209235209235212</v>
      </c>
      <c r="K6" s="24">
        <v>652</v>
      </c>
      <c r="L6" s="24">
        <v>556</v>
      </c>
      <c r="M6" s="27">
        <f t="shared" ref="M6:M16" si="2">L6/E6</f>
        <v>0.40115440115440115</v>
      </c>
    </row>
    <row r="7" spans="1:13" ht="33.950000000000003" customHeight="1" x14ac:dyDescent="0.2">
      <c r="A7" s="23" t="s">
        <v>18</v>
      </c>
      <c r="B7" s="24">
        <v>2489</v>
      </c>
      <c r="C7" s="24">
        <v>2489</v>
      </c>
      <c r="D7" s="25">
        <v>1</v>
      </c>
      <c r="E7" s="24">
        <v>2487</v>
      </c>
      <c r="F7" s="26">
        <v>0.99909999999999999</v>
      </c>
      <c r="G7" s="24">
        <f t="shared" si="0"/>
        <v>2</v>
      </c>
      <c r="H7" s="24">
        <v>6347</v>
      </c>
      <c r="I7" s="24">
        <v>3015</v>
      </c>
      <c r="J7" s="26">
        <f t="shared" si="1"/>
        <v>1.2123039806996381</v>
      </c>
      <c r="K7" s="24">
        <v>2804</v>
      </c>
      <c r="L7" s="24">
        <v>1982</v>
      </c>
      <c r="M7" s="27">
        <f t="shared" si="2"/>
        <v>0.79694410936871729</v>
      </c>
    </row>
    <row r="8" spans="1:13" ht="33.950000000000003" customHeight="1" x14ac:dyDescent="0.2">
      <c r="A8" s="23" t="s">
        <v>13</v>
      </c>
      <c r="B8" s="24">
        <v>1014</v>
      </c>
      <c r="C8" s="24">
        <v>1014</v>
      </c>
      <c r="D8" s="25">
        <v>1</v>
      </c>
      <c r="E8" s="24">
        <v>1010</v>
      </c>
      <c r="F8" s="26">
        <v>0.996</v>
      </c>
      <c r="G8" s="24">
        <f t="shared" si="0"/>
        <v>4</v>
      </c>
      <c r="H8" s="24">
        <v>2215</v>
      </c>
      <c r="I8" s="24">
        <v>1376</v>
      </c>
      <c r="J8" s="26">
        <f t="shared" si="1"/>
        <v>1.3623762376237625</v>
      </c>
      <c r="K8" s="24">
        <v>1220</v>
      </c>
      <c r="L8" s="24">
        <v>210</v>
      </c>
      <c r="M8" s="27">
        <f t="shared" si="2"/>
        <v>0.20792079207920791</v>
      </c>
    </row>
    <row r="9" spans="1:13" ht="33.950000000000003" customHeight="1" x14ac:dyDescent="0.2">
      <c r="A9" s="23" t="s">
        <v>15</v>
      </c>
      <c r="B9" s="24">
        <v>1197</v>
      </c>
      <c r="C9" s="24">
        <v>1197</v>
      </c>
      <c r="D9" s="25">
        <v>1</v>
      </c>
      <c r="E9" s="24">
        <v>1196</v>
      </c>
      <c r="F9" s="26">
        <v>0.99909999999999999</v>
      </c>
      <c r="G9" s="24">
        <f t="shared" si="0"/>
        <v>1</v>
      </c>
      <c r="H9" s="24">
        <v>858</v>
      </c>
      <c r="I9" s="24">
        <v>631</v>
      </c>
      <c r="J9" s="26">
        <f t="shared" si="1"/>
        <v>0.52759197324414719</v>
      </c>
      <c r="K9" s="24">
        <v>684</v>
      </c>
      <c r="L9" s="24">
        <v>426</v>
      </c>
      <c r="M9" s="27">
        <f t="shared" si="2"/>
        <v>0.35618729096989965</v>
      </c>
    </row>
    <row r="10" spans="1:13" ht="33.950000000000003" customHeight="1" x14ac:dyDescent="0.2">
      <c r="A10" s="23" t="s">
        <v>20</v>
      </c>
      <c r="B10" s="24">
        <v>507</v>
      </c>
      <c r="C10" s="24">
        <v>507</v>
      </c>
      <c r="D10" s="25">
        <v>1</v>
      </c>
      <c r="E10" s="24">
        <v>505</v>
      </c>
      <c r="F10" s="26">
        <v>0.996</v>
      </c>
      <c r="G10" s="24">
        <f t="shared" si="0"/>
        <v>2</v>
      </c>
      <c r="H10" s="24">
        <v>392</v>
      </c>
      <c r="I10" s="24">
        <v>312</v>
      </c>
      <c r="J10" s="26">
        <f t="shared" si="1"/>
        <v>0.61782178217821782</v>
      </c>
      <c r="K10" s="24">
        <v>250</v>
      </c>
      <c r="L10" s="24">
        <v>54</v>
      </c>
      <c r="M10" s="27">
        <f t="shared" si="2"/>
        <v>0.10693069306930693</v>
      </c>
    </row>
    <row r="11" spans="1:13" ht="33.950000000000003" customHeight="1" x14ac:dyDescent="0.2">
      <c r="A11" s="23" t="s">
        <v>16</v>
      </c>
      <c r="B11" s="24">
        <v>732</v>
      </c>
      <c r="C11" s="24">
        <v>732</v>
      </c>
      <c r="D11" s="25">
        <v>1</v>
      </c>
      <c r="E11" s="24">
        <v>732</v>
      </c>
      <c r="F11" s="26">
        <v>1</v>
      </c>
      <c r="G11" s="24">
        <f t="shared" si="0"/>
        <v>0</v>
      </c>
      <c r="H11" s="24">
        <v>921</v>
      </c>
      <c r="I11" s="24">
        <v>587</v>
      </c>
      <c r="J11" s="26">
        <f t="shared" si="1"/>
        <v>0.80191256830601088</v>
      </c>
      <c r="K11" s="24">
        <v>1285</v>
      </c>
      <c r="L11" s="24">
        <v>559</v>
      </c>
      <c r="M11" s="27">
        <f t="shared" si="2"/>
        <v>0.76366120218579236</v>
      </c>
    </row>
    <row r="12" spans="1:13" ht="33.950000000000003" customHeight="1" x14ac:dyDescent="0.2">
      <c r="A12" s="23" t="s">
        <v>14</v>
      </c>
      <c r="B12" s="24">
        <v>1919</v>
      </c>
      <c r="C12" s="24">
        <v>1919</v>
      </c>
      <c r="D12" s="25">
        <v>1</v>
      </c>
      <c r="E12" s="24">
        <v>1901</v>
      </c>
      <c r="F12" s="26">
        <v>0.99060000000000004</v>
      </c>
      <c r="G12" s="24">
        <f t="shared" si="0"/>
        <v>18</v>
      </c>
      <c r="H12" s="24">
        <v>2006</v>
      </c>
      <c r="I12" s="24">
        <v>935</v>
      </c>
      <c r="J12" s="26">
        <f t="shared" si="1"/>
        <v>0.49184639663335089</v>
      </c>
      <c r="K12" s="24">
        <v>1109</v>
      </c>
      <c r="L12" s="24">
        <v>914</v>
      </c>
      <c r="M12" s="27">
        <f t="shared" si="2"/>
        <v>0.48079957916885852</v>
      </c>
    </row>
    <row r="13" spans="1:13" ht="33.950000000000003" customHeight="1" x14ac:dyDescent="0.2">
      <c r="A13" s="23" t="s">
        <v>21</v>
      </c>
      <c r="B13" s="24">
        <v>972</v>
      </c>
      <c r="C13" s="24">
        <v>972</v>
      </c>
      <c r="D13" s="25">
        <v>1</v>
      </c>
      <c r="E13" s="24">
        <v>969</v>
      </c>
      <c r="F13" s="26">
        <v>0.99690000000000001</v>
      </c>
      <c r="G13" s="24">
        <f t="shared" si="0"/>
        <v>3</v>
      </c>
      <c r="H13" s="24">
        <v>4427</v>
      </c>
      <c r="I13" s="24">
        <v>3801</v>
      </c>
      <c r="J13" s="26">
        <f t="shared" si="1"/>
        <v>3.9226006191950464</v>
      </c>
      <c r="K13" s="24">
        <v>343</v>
      </c>
      <c r="L13" s="24">
        <v>310</v>
      </c>
      <c r="M13" s="27">
        <f t="shared" si="2"/>
        <v>0.31991744066047473</v>
      </c>
    </row>
    <row r="14" spans="1:13" ht="33.950000000000003" customHeight="1" x14ac:dyDescent="0.2">
      <c r="A14" s="23" t="s">
        <v>19</v>
      </c>
      <c r="B14" s="24">
        <v>1355</v>
      </c>
      <c r="C14" s="24">
        <v>1355</v>
      </c>
      <c r="D14" s="28">
        <v>1</v>
      </c>
      <c r="E14" s="24">
        <v>1349</v>
      </c>
      <c r="F14" s="26">
        <v>0.99550000000000005</v>
      </c>
      <c r="G14" s="24">
        <f t="shared" si="0"/>
        <v>6</v>
      </c>
      <c r="H14" s="24">
        <v>1135</v>
      </c>
      <c r="I14" s="24">
        <v>981</v>
      </c>
      <c r="J14" s="26">
        <f t="shared" si="1"/>
        <v>0.72720533728687919</v>
      </c>
      <c r="K14" s="24">
        <v>1316</v>
      </c>
      <c r="L14" s="24">
        <v>1091</v>
      </c>
      <c r="M14" s="27">
        <f t="shared" si="2"/>
        <v>0.80874722016308376</v>
      </c>
    </row>
    <row r="15" spans="1:13" ht="33.950000000000003" customHeight="1" x14ac:dyDescent="0.2">
      <c r="A15" s="23" t="s">
        <v>12</v>
      </c>
      <c r="B15" s="24">
        <v>1573</v>
      </c>
      <c r="C15" s="24">
        <v>1573</v>
      </c>
      <c r="D15" s="25">
        <v>1</v>
      </c>
      <c r="E15" s="24">
        <v>1568</v>
      </c>
      <c r="F15" s="26">
        <v>0.99680000000000002</v>
      </c>
      <c r="G15" s="24">
        <f t="shared" si="0"/>
        <v>5</v>
      </c>
      <c r="H15" s="24">
        <v>3793</v>
      </c>
      <c r="I15" s="24">
        <v>2978</v>
      </c>
      <c r="J15" s="26">
        <f t="shared" si="1"/>
        <v>1.8992346938775511</v>
      </c>
      <c r="K15" s="24">
        <v>1310</v>
      </c>
      <c r="L15" s="24">
        <v>532</v>
      </c>
      <c r="M15" s="27">
        <f t="shared" si="2"/>
        <v>0.3392857142857143</v>
      </c>
    </row>
    <row r="16" spans="1:13" ht="33.950000000000003" customHeight="1" x14ac:dyDescent="0.2">
      <c r="A16" s="29" t="s">
        <v>64</v>
      </c>
      <c r="B16" s="30">
        <f>SUM(B5:B15)</f>
        <v>15118</v>
      </c>
      <c r="C16" s="30">
        <f>SUM(C5:C15)</f>
        <v>15118</v>
      </c>
      <c r="D16" s="31">
        <v>1</v>
      </c>
      <c r="E16" s="30">
        <f>SUM(E5:E15)</f>
        <v>15035</v>
      </c>
      <c r="F16" s="26">
        <f t="shared" ref="F16" si="3">E16/B16</f>
        <v>0.99450985580103191</v>
      </c>
      <c r="G16" s="24">
        <f t="shared" ref="G16" si="4">B16-E16</f>
        <v>83</v>
      </c>
      <c r="H16" s="30">
        <f>SUM(H5:H15)</f>
        <v>23826</v>
      </c>
      <c r="I16" s="30">
        <f>SUM(I5:I15)</f>
        <v>15980</v>
      </c>
      <c r="J16" s="32">
        <f t="shared" si="1"/>
        <v>1.0628533422015298</v>
      </c>
      <c r="K16" s="30">
        <f>SUM(K5:K15)</f>
        <v>11154</v>
      </c>
      <c r="L16" s="30">
        <f>SUM(L5:L15)</f>
        <v>6714</v>
      </c>
      <c r="M16" s="33">
        <f t="shared" si="2"/>
        <v>0.4465580312603924</v>
      </c>
    </row>
    <row r="17" spans="1:13" ht="31.5" customHeight="1" x14ac:dyDescent="0.2">
      <c r="A17" s="240" t="s">
        <v>232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</sheetData>
  <mergeCells count="8">
    <mergeCell ref="A17:M17"/>
    <mergeCell ref="A1:M1"/>
    <mergeCell ref="A2:M2"/>
    <mergeCell ref="A3:A4"/>
    <mergeCell ref="B3:D3"/>
    <mergeCell ref="E3:G3"/>
    <mergeCell ref="H3:J3"/>
    <mergeCell ref="K3:M3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7" sqref="L7"/>
    </sheetView>
  </sheetViews>
  <sheetFormatPr defaultColWidth="9" defaultRowHeight="14.25" x14ac:dyDescent="0.2"/>
  <cols>
    <col min="1" max="1" width="11.5" customWidth="1"/>
    <col min="2" max="8" width="15.625" customWidth="1"/>
    <col min="9" max="256" width="10" customWidth="1"/>
  </cols>
  <sheetData>
    <row r="1" spans="1:8" ht="33.75" x14ac:dyDescent="0.2">
      <c r="A1" s="249" t="s">
        <v>65</v>
      </c>
      <c r="B1" s="249"/>
      <c r="C1" s="249"/>
      <c r="D1" s="249"/>
      <c r="E1" s="249"/>
      <c r="F1" s="249"/>
      <c r="G1" s="249"/>
      <c r="H1" s="249"/>
    </row>
    <row r="2" spans="1:8" ht="21.75" customHeight="1" x14ac:dyDescent="0.2">
      <c r="A2" s="250" t="s">
        <v>294</v>
      </c>
      <c r="B2" s="250"/>
      <c r="C2" s="250"/>
      <c r="D2" s="250"/>
      <c r="E2" s="1"/>
      <c r="F2" s="1"/>
      <c r="G2" s="1"/>
      <c r="H2" s="1"/>
    </row>
    <row r="3" spans="1:8" ht="20.25" x14ac:dyDescent="0.2">
      <c r="A3" s="34" t="s">
        <v>2</v>
      </c>
      <c r="B3" s="35" t="s">
        <v>66</v>
      </c>
      <c r="C3" s="36" t="s">
        <v>67</v>
      </c>
      <c r="D3" s="36" t="s">
        <v>68</v>
      </c>
      <c r="E3" s="36" t="s">
        <v>69</v>
      </c>
      <c r="F3" s="35" t="s">
        <v>70</v>
      </c>
      <c r="G3" s="35" t="s">
        <v>71</v>
      </c>
      <c r="H3" s="37" t="s">
        <v>72</v>
      </c>
    </row>
    <row r="4" spans="1:8" ht="35.1" customHeight="1" x14ac:dyDescent="0.2">
      <c r="A4" s="38" t="s">
        <v>11</v>
      </c>
      <c r="B4" s="39">
        <v>328</v>
      </c>
      <c r="C4" s="39">
        <v>3123</v>
      </c>
      <c r="D4" s="39">
        <v>759</v>
      </c>
      <c r="E4" s="39">
        <v>2692</v>
      </c>
      <c r="F4" s="39">
        <v>3451</v>
      </c>
      <c r="G4" s="40">
        <v>0.78010000000000002</v>
      </c>
      <c r="H4" s="41">
        <v>0.86199999999999999</v>
      </c>
    </row>
    <row r="5" spans="1:8" ht="35.1" customHeight="1" x14ac:dyDescent="0.2">
      <c r="A5" s="42" t="s">
        <v>17</v>
      </c>
      <c r="B5" s="39">
        <v>317</v>
      </c>
      <c r="C5" s="39">
        <v>3197</v>
      </c>
      <c r="D5" s="39">
        <v>382</v>
      </c>
      <c r="E5" s="39">
        <v>3132</v>
      </c>
      <c r="F5" s="39">
        <v>3514</v>
      </c>
      <c r="G5" s="40">
        <v>0.89129999999999998</v>
      </c>
      <c r="H5" s="41">
        <v>0.97970000000000002</v>
      </c>
    </row>
    <row r="6" spans="1:8" ht="35.1" customHeight="1" x14ac:dyDescent="0.2">
      <c r="A6" s="42" t="s">
        <v>13</v>
      </c>
      <c r="B6" s="39">
        <v>309</v>
      </c>
      <c r="C6" s="39">
        <v>1593</v>
      </c>
      <c r="D6" s="39">
        <v>221</v>
      </c>
      <c r="E6" s="39">
        <v>1681</v>
      </c>
      <c r="F6" s="39">
        <v>1902</v>
      </c>
      <c r="G6" s="40">
        <v>0.88380000000000003</v>
      </c>
      <c r="H6" s="41">
        <v>1.0551999999999999</v>
      </c>
    </row>
    <row r="7" spans="1:8" ht="35.1" customHeight="1" x14ac:dyDescent="0.2">
      <c r="A7" s="42" t="s">
        <v>18</v>
      </c>
      <c r="B7" s="39">
        <v>198</v>
      </c>
      <c r="C7" s="39">
        <v>3585</v>
      </c>
      <c r="D7" s="39">
        <v>283</v>
      </c>
      <c r="E7" s="39">
        <v>3500</v>
      </c>
      <c r="F7" s="39">
        <v>3783</v>
      </c>
      <c r="G7" s="40">
        <v>0.92520000000000002</v>
      </c>
      <c r="H7" s="41">
        <v>0.97629999999999995</v>
      </c>
    </row>
    <row r="8" spans="1:8" ht="35.1" customHeight="1" x14ac:dyDescent="0.2">
      <c r="A8" s="42" t="s">
        <v>15</v>
      </c>
      <c r="B8" s="39">
        <v>385</v>
      </c>
      <c r="C8" s="39">
        <v>2453</v>
      </c>
      <c r="D8" s="39">
        <v>262</v>
      </c>
      <c r="E8" s="39">
        <v>2576</v>
      </c>
      <c r="F8" s="39">
        <v>2838</v>
      </c>
      <c r="G8" s="40">
        <v>0.90769999999999995</v>
      </c>
      <c r="H8" s="41">
        <v>1.0501</v>
      </c>
    </row>
    <row r="9" spans="1:8" ht="35.1" customHeight="1" x14ac:dyDescent="0.2">
      <c r="A9" s="42" t="s">
        <v>21</v>
      </c>
      <c r="B9" s="39">
        <v>358</v>
      </c>
      <c r="C9" s="39">
        <v>2118</v>
      </c>
      <c r="D9" s="39">
        <v>443</v>
      </c>
      <c r="E9" s="39">
        <v>2033</v>
      </c>
      <c r="F9" s="39">
        <v>2476</v>
      </c>
      <c r="G9" s="40">
        <v>0.82110000000000005</v>
      </c>
      <c r="H9" s="41">
        <v>0.95989999999999998</v>
      </c>
    </row>
    <row r="10" spans="1:8" ht="35.1" customHeight="1" x14ac:dyDescent="0.2">
      <c r="A10" s="42" t="s">
        <v>19</v>
      </c>
      <c r="B10" s="39">
        <v>397</v>
      </c>
      <c r="C10" s="39">
        <v>2413</v>
      </c>
      <c r="D10" s="39">
        <v>307</v>
      </c>
      <c r="E10" s="39">
        <v>2503</v>
      </c>
      <c r="F10" s="39">
        <v>2810</v>
      </c>
      <c r="G10" s="40">
        <v>0.89070000000000005</v>
      </c>
      <c r="H10" s="41">
        <v>1.0373000000000001</v>
      </c>
    </row>
    <row r="11" spans="1:8" ht="35.1" customHeight="1" x14ac:dyDescent="0.2">
      <c r="A11" s="42" t="s">
        <v>16</v>
      </c>
      <c r="B11" s="39">
        <v>313</v>
      </c>
      <c r="C11" s="39">
        <v>1459</v>
      </c>
      <c r="D11" s="39">
        <v>248</v>
      </c>
      <c r="E11" s="39">
        <v>1524</v>
      </c>
      <c r="F11" s="39">
        <v>1772</v>
      </c>
      <c r="G11" s="40">
        <v>0.86</v>
      </c>
      <c r="H11" s="41">
        <v>1.0446</v>
      </c>
    </row>
    <row r="12" spans="1:8" ht="35.1" customHeight="1" x14ac:dyDescent="0.2">
      <c r="A12" s="42" t="s">
        <v>12</v>
      </c>
      <c r="B12" s="39">
        <v>206</v>
      </c>
      <c r="C12" s="39">
        <v>2869</v>
      </c>
      <c r="D12" s="39">
        <v>327</v>
      </c>
      <c r="E12" s="39">
        <v>2748</v>
      </c>
      <c r="F12" s="39">
        <v>3075</v>
      </c>
      <c r="G12" s="40">
        <v>0.89370000000000005</v>
      </c>
      <c r="H12" s="41">
        <v>0.95779999999999998</v>
      </c>
    </row>
    <row r="13" spans="1:8" ht="35.1" customHeight="1" x14ac:dyDescent="0.2">
      <c r="A13" s="42" t="s">
        <v>14</v>
      </c>
      <c r="B13" s="39">
        <v>417</v>
      </c>
      <c r="C13" s="39">
        <v>3160</v>
      </c>
      <c r="D13" s="39">
        <v>363</v>
      </c>
      <c r="E13" s="39">
        <v>3214</v>
      </c>
      <c r="F13" s="39">
        <v>3577</v>
      </c>
      <c r="G13" s="40">
        <v>0.89849999999999997</v>
      </c>
      <c r="H13" s="41">
        <v>1.0170999999999999</v>
      </c>
    </row>
    <row r="14" spans="1:8" ht="35.1" customHeight="1" x14ac:dyDescent="0.2">
      <c r="A14" s="42" t="s">
        <v>20</v>
      </c>
      <c r="B14" s="39">
        <v>123</v>
      </c>
      <c r="C14" s="39">
        <v>1140</v>
      </c>
      <c r="D14" s="39">
        <v>126</v>
      </c>
      <c r="E14" s="39">
        <v>1137</v>
      </c>
      <c r="F14" s="39">
        <v>1263</v>
      </c>
      <c r="G14" s="40">
        <v>0.9002</v>
      </c>
      <c r="H14" s="41">
        <v>0.99739999999999995</v>
      </c>
    </row>
    <row r="15" spans="1:8" ht="35.1" customHeight="1" x14ac:dyDescent="0.2">
      <c r="A15" s="43" t="s">
        <v>135</v>
      </c>
      <c r="B15" s="44">
        <v>3351</v>
      </c>
      <c r="C15" s="44">
        <v>27110</v>
      </c>
      <c r="D15" s="44">
        <v>3721</v>
      </c>
      <c r="E15" s="44">
        <v>26740</v>
      </c>
      <c r="F15" s="44">
        <v>30461</v>
      </c>
      <c r="G15" s="45">
        <v>0.87780000000000002</v>
      </c>
      <c r="H15" s="46">
        <v>0.98640000000000005</v>
      </c>
    </row>
    <row r="16" spans="1:8" ht="23.25" customHeight="1" x14ac:dyDescent="0.2">
      <c r="A16" s="251" t="s">
        <v>136</v>
      </c>
      <c r="B16" s="251"/>
      <c r="C16" s="251"/>
      <c r="D16" s="251"/>
      <c r="E16" s="251"/>
      <c r="F16" s="251"/>
      <c r="G16" s="251"/>
      <c r="H16" s="251"/>
    </row>
  </sheetData>
  <mergeCells count="3">
    <mergeCell ref="A1:H1"/>
    <mergeCell ref="A2:D2"/>
    <mergeCell ref="A16:H16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M8" sqref="M8"/>
    </sheetView>
  </sheetViews>
  <sheetFormatPr defaultColWidth="9" defaultRowHeight="14.25" x14ac:dyDescent="0.2"/>
  <cols>
    <col min="1" max="1" width="14.875" customWidth="1"/>
    <col min="2" max="8" width="14.125" customWidth="1"/>
    <col min="9" max="9" width="12.375" customWidth="1"/>
    <col min="10" max="10" width="10"/>
    <col min="11" max="11" width="9" style="47" customWidth="1"/>
    <col min="12" max="256" width="10" customWidth="1"/>
  </cols>
  <sheetData>
    <row r="1" spans="1:11" ht="33.75" x14ac:dyDescent="0.2">
      <c r="A1" s="252" t="s">
        <v>75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1" ht="18.75" customHeight="1" x14ac:dyDescent="0.2">
      <c r="A2" s="257" t="s">
        <v>294</v>
      </c>
      <c r="B2" s="257"/>
      <c r="C2" s="257"/>
      <c r="D2" s="257"/>
      <c r="E2" s="256" t="s">
        <v>295</v>
      </c>
      <c r="F2" s="256"/>
      <c r="G2" s="256"/>
      <c r="H2" s="256"/>
      <c r="I2" s="256"/>
      <c r="J2" s="256"/>
      <c r="K2" s="256"/>
    </row>
    <row r="3" spans="1:11" ht="21.75" customHeight="1" x14ac:dyDescent="0.2">
      <c r="A3" s="258" t="s">
        <v>2</v>
      </c>
      <c r="B3" s="260" t="s">
        <v>76</v>
      </c>
      <c r="C3" s="260" t="s">
        <v>73</v>
      </c>
      <c r="D3" s="260" t="s">
        <v>68</v>
      </c>
      <c r="E3" s="262" t="s">
        <v>141</v>
      </c>
      <c r="F3" s="253" t="s">
        <v>142</v>
      </c>
      <c r="G3" s="254"/>
      <c r="H3" s="254"/>
      <c r="I3" s="254"/>
      <c r="J3" s="254"/>
      <c r="K3" s="255"/>
    </row>
    <row r="4" spans="1:11" ht="20.25" customHeight="1" x14ac:dyDescent="0.2">
      <c r="A4" s="259"/>
      <c r="B4" s="261"/>
      <c r="C4" s="261"/>
      <c r="D4" s="261"/>
      <c r="E4" s="263"/>
      <c r="F4" s="48" t="s">
        <v>77</v>
      </c>
      <c r="G4" s="48" t="s">
        <v>78</v>
      </c>
      <c r="H4" s="48" t="s">
        <v>143</v>
      </c>
      <c r="I4" s="48" t="s">
        <v>144</v>
      </c>
      <c r="J4" s="48" t="s">
        <v>145</v>
      </c>
      <c r="K4" s="49" t="s">
        <v>296</v>
      </c>
    </row>
    <row r="5" spans="1:11" ht="35.1" customHeight="1" x14ac:dyDescent="0.2">
      <c r="A5" s="50" t="s">
        <v>79</v>
      </c>
      <c r="B5" s="51">
        <v>239</v>
      </c>
      <c r="C5" s="52">
        <f>F5+G5+J5+H5+I5+K5</f>
        <v>183</v>
      </c>
      <c r="D5" s="52">
        <f>B5-C5</f>
        <v>56</v>
      </c>
      <c r="E5" s="53">
        <f>C5/B5</f>
        <v>0.76569037656903771</v>
      </c>
      <c r="F5" s="52">
        <v>17</v>
      </c>
      <c r="G5" s="52">
        <v>40</v>
      </c>
      <c r="H5" s="52">
        <v>43</v>
      </c>
      <c r="I5" s="52">
        <v>35</v>
      </c>
      <c r="J5" s="52">
        <v>16</v>
      </c>
      <c r="K5" s="54">
        <v>32</v>
      </c>
    </row>
    <row r="6" spans="1:11" ht="35.1" customHeight="1" x14ac:dyDescent="0.2">
      <c r="A6" s="50" t="s">
        <v>17</v>
      </c>
      <c r="B6" s="51">
        <v>218</v>
      </c>
      <c r="C6" s="52">
        <f t="shared" ref="C6:C16" si="0">F6+G6+J6+H6+I6+K6</f>
        <v>186</v>
      </c>
      <c r="D6" s="52">
        <f t="shared" ref="D6:D16" si="1">B6-C6</f>
        <v>32</v>
      </c>
      <c r="E6" s="53">
        <f t="shared" ref="E6:E16" si="2">C6/B6</f>
        <v>0.85321100917431192</v>
      </c>
      <c r="F6" s="52">
        <v>45</v>
      </c>
      <c r="G6" s="52">
        <v>14</v>
      </c>
      <c r="H6" s="52">
        <v>31</v>
      </c>
      <c r="I6" s="52">
        <v>42</v>
      </c>
      <c r="J6" s="52">
        <v>13</v>
      </c>
      <c r="K6" s="54">
        <v>41</v>
      </c>
    </row>
    <row r="7" spans="1:11" ht="35.1" customHeight="1" x14ac:dyDescent="0.2">
      <c r="A7" s="50" t="s">
        <v>13</v>
      </c>
      <c r="B7" s="51">
        <v>190</v>
      </c>
      <c r="C7" s="52">
        <f t="shared" si="0"/>
        <v>155</v>
      </c>
      <c r="D7" s="52">
        <f t="shared" si="1"/>
        <v>35</v>
      </c>
      <c r="E7" s="53">
        <f t="shared" si="2"/>
        <v>0.81578947368421051</v>
      </c>
      <c r="F7" s="52">
        <v>58</v>
      </c>
      <c r="G7" s="52">
        <v>10</v>
      </c>
      <c r="H7" s="52">
        <v>35</v>
      </c>
      <c r="I7" s="52">
        <v>22</v>
      </c>
      <c r="J7" s="52">
        <v>9</v>
      </c>
      <c r="K7" s="54">
        <v>21</v>
      </c>
    </row>
    <row r="8" spans="1:11" ht="35.1" customHeight="1" x14ac:dyDescent="0.2">
      <c r="A8" s="50" t="s">
        <v>18</v>
      </c>
      <c r="B8" s="51">
        <v>110</v>
      </c>
      <c r="C8" s="52">
        <f t="shared" si="0"/>
        <v>95</v>
      </c>
      <c r="D8" s="52">
        <f t="shared" si="1"/>
        <v>15</v>
      </c>
      <c r="E8" s="53">
        <f t="shared" si="2"/>
        <v>0.86363636363636365</v>
      </c>
      <c r="F8" s="52">
        <v>17</v>
      </c>
      <c r="G8" s="52">
        <v>20</v>
      </c>
      <c r="H8" s="52">
        <v>23</v>
      </c>
      <c r="I8" s="52">
        <v>15</v>
      </c>
      <c r="J8" s="52">
        <v>8</v>
      </c>
      <c r="K8" s="54">
        <v>12</v>
      </c>
    </row>
    <row r="9" spans="1:11" ht="35.1" customHeight="1" x14ac:dyDescent="0.2">
      <c r="A9" s="50" t="s">
        <v>15</v>
      </c>
      <c r="B9" s="51">
        <v>326</v>
      </c>
      <c r="C9" s="52">
        <f t="shared" si="0"/>
        <v>284</v>
      </c>
      <c r="D9" s="52">
        <f t="shared" si="1"/>
        <v>42</v>
      </c>
      <c r="E9" s="53">
        <f t="shared" si="2"/>
        <v>0.87116564417177911</v>
      </c>
      <c r="F9" s="52">
        <v>69</v>
      </c>
      <c r="G9" s="52">
        <v>41</v>
      </c>
      <c r="H9" s="52">
        <v>71</v>
      </c>
      <c r="I9" s="52">
        <v>39</v>
      </c>
      <c r="J9" s="52">
        <v>20</v>
      </c>
      <c r="K9" s="54">
        <v>44</v>
      </c>
    </row>
    <row r="10" spans="1:11" ht="35.1" customHeight="1" x14ac:dyDescent="0.2">
      <c r="A10" s="50" t="s">
        <v>21</v>
      </c>
      <c r="B10" s="51">
        <v>160</v>
      </c>
      <c r="C10" s="52">
        <f t="shared" si="0"/>
        <v>110</v>
      </c>
      <c r="D10" s="52">
        <f t="shared" si="1"/>
        <v>50</v>
      </c>
      <c r="E10" s="53">
        <f t="shared" si="2"/>
        <v>0.6875</v>
      </c>
      <c r="F10" s="52">
        <v>43</v>
      </c>
      <c r="G10" s="52">
        <v>11</v>
      </c>
      <c r="H10" s="52">
        <v>18</v>
      </c>
      <c r="I10" s="52">
        <v>12</v>
      </c>
      <c r="J10" s="52">
        <v>6</v>
      </c>
      <c r="K10" s="54">
        <v>20</v>
      </c>
    </row>
    <row r="11" spans="1:11" ht="35.1" customHeight="1" x14ac:dyDescent="0.2">
      <c r="A11" s="50" t="s">
        <v>19</v>
      </c>
      <c r="B11" s="51">
        <v>252</v>
      </c>
      <c r="C11" s="52">
        <f t="shared" si="0"/>
        <v>219</v>
      </c>
      <c r="D11" s="52">
        <f t="shared" si="1"/>
        <v>33</v>
      </c>
      <c r="E11" s="53">
        <f t="shared" si="2"/>
        <v>0.86904761904761907</v>
      </c>
      <c r="F11" s="52">
        <v>59</v>
      </c>
      <c r="G11" s="52">
        <v>12</v>
      </c>
      <c r="H11" s="52">
        <v>65</v>
      </c>
      <c r="I11" s="52">
        <v>28</v>
      </c>
      <c r="J11" s="52">
        <v>20</v>
      </c>
      <c r="K11" s="54">
        <v>35</v>
      </c>
    </row>
    <row r="12" spans="1:11" ht="35.1" customHeight="1" x14ac:dyDescent="0.2">
      <c r="A12" s="50" t="s">
        <v>16</v>
      </c>
      <c r="B12" s="51">
        <v>160</v>
      </c>
      <c r="C12" s="52">
        <f t="shared" si="0"/>
        <v>122</v>
      </c>
      <c r="D12" s="52">
        <f t="shared" si="1"/>
        <v>38</v>
      </c>
      <c r="E12" s="53">
        <f t="shared" si="2"/>
        <v>0.76249999999999996</v>
      </c>
      <c r="F12" s="52">
        <v>45</v>
      </c>
      <c r="G12" s="52">
        <v>16</v>
      </c>
      <c r="H12" s="52">
        <v>22</v>
      </c>
      <c r="I12" s="52">
        <v>18</v>
      </c>
      <c r="J12" s="52">
        <v>1</v>
      </c>
      <c r="K12" s="54">
        <v>20</v>
      </c>
    </row>
    <row r="13" spans="1:11" ht="35.1" customHeight="1" x14ac:dyDescent="0.2">
      <c r="A13" s="50" t="s">
        <v>12</v>
      </c>
      <c r="B13" s="51">
        <v>152</v>
      </c>
      <c r="C13" s="52">
        <f t="shared" si="0"/>
        <v>124</v>
      </c>
      <c r="D13" s="52">
        <f t="shared" si="1"/>
        <v>28</v>
      </c>
      <c r="E13" s="53">
        <f t="shared" si="2"/>
        <v>0.81578947368421051</v>
      </c>
      <c r="F13" s="52">
        <v>11</v>
      </c>
      <c r="G13" s="52">
        <v>22</v>
      </c>
      <c r="H13" s="52">
        <v>34</v>
      </c>
      <c r="I13" s="52">
        <v>28</v>
      </c>
      <c r="J13" s="52">
        <v>4</v>
      </c>
      <c r="K13" s="54">
        <v>25</v>
      </c>
    </row>
    <row r="14" spans="1:11" ht="35.1" customHeight="1" x14ac:dyDescent="0.2">
      <c r="A14" s="50" t="s">
        <v>14</v>
      </c>
      <c r="B14" s="51">
        <v>255</v>
      </c>
      <c r="C14" s="52">
        <f t="shared" si="0"/>
        <v>248</v>
      </c>
      <c r="D14" s="52">
        <f t="shared" si="1"/>
        <v>7</v>
      </c>
      <c r="E14" s="53">
        <f t="shared" si="2"/>
        <v>0.97254901960784312</v>
      </c>
      <c r="F14" s="52">
        <v>135</v>
      </c>
      <c r="G14" s="52">
        <v>24</v>
      </c>
      <c r="H14" s="52">
        <v>38</v>
      </c>
      <c r="I14" s="52">
        <v>27</v>
      </c>
      <c r="J14" s="52">
        <v>10</v>
      </c>
      <c r="K14" s="54">
        <v>14</v>
      </c>
    </row>
    <row r="15" spans="1:11" ht="35.1" customHeight="1" x14ac:dyDescent="0.2">
      <c r="A15" s="50" t="s">
        <v>20</v>
      </c>
      <c r="B15" s="51">
        <v>121</v>
      </c>
      <c r="C15" s="52">
        <f t="shared" si="0"/>
        <v>99</v>
      </c>
      <c r="D15" s="52">
        <f t="shared" si="1"/>
        <v>22</v>
      </c>
      <c r="E15" s="53">
        <f t="shared" si="2"/>
        <v>0.81818181818181823</v>
      </c>
      <c r="F15" s="52">
        <v>27</v>
      </c>
      <c r="G15" s="52">
        <v>2</v>
      </c>
      <c r="H15" s="52">
        <v>51</v>
      </c>
      <c r="I15" s="52">
        <v>10</v>
      </c>
      <c r="J15" s="52">
        <v>2</v>
      </c>
      <c r="K15" s="54">
        <v>7</v>
      </c>
    </row>
    <row r="16" spans="1:11" s="5" customFormat="1" ht="35.1" customHeight="1" x14ac:dyDescent="0.2">
      <c r="A16" s="55" t="s">
        <v>146</v>
      </c>
      <c r="B16" s="56">
        <v>2183</v>
      </c>
      <c r="C16" s="56">
        <f t="shared" si="0"/>
        <v>1825</v>
      </c>
      <c r="D16" s="56">
        <f t="shared" si="1"/>
        <v>358</v>
      </c>
      <c r="E16" s="57">
        <f t="shared" si="2"/>
        <v>0.8360054970224462</v>
      </c>
      <c r="F16" s="58">
        <v>526</v>
      </c>
      <c r="G16" s="56">
        <v>212</v>
      </c>
      <c r="H16" s="56">
        <v>431</v>
      </c>
      <c r="I16" s="56">
        <f>SUM(I5:I15)</f>
        <v>276</v>
      </c>
      <c r="J16" s="56">
        <f>SUM(J5:J15)</f>
        <v>109</v>
      </c>
      <c r="K16" s="59">
        <f>SUM(K5:K15)</f>
        <v>271</v>
      </c>
    </row>
    <row r="17" spans="1:10" ht="20.25" customHeight="1" x14ac:dyDescent="0.2">
      <c r="A17" s="60" t="s">
        <v>137</v>
      </c>
      <c r="B17" s="60"/>
      <c r="C17" s="60"/>
      <c r="D17" s="60"/>
      <c r="E17" s="61"/>
      <c r="F17" s="60"/>
      <c r="G17" s="62"/>
      <c r="H17" s="62"/>
      <c r="I17" s="62"/>
      <c r="J17" s="62"/>
    </row>
  </sheetData>
  <mergeCells count="9">
    <mergeCell ref="A1:J1"/>
    <mergeCell ref="F3:K3"/>
    <mergeCell ref="E2:K2"/>
    <mergeCell ref="A2:D2"/>
    <mergeCell ref="A3:A4"/>
    <mergeCell ref="B3:B4"/>
    <mergeCell ref="C3:C4"/>
    <mergeCell ref="D3:D4"/>
    <mergeCell ref="E3:E4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Q14" sqref="Q14"/>
    </sheetView>
  </sheetViews>
  <sheetFormatPr defaultColWidth="9" defaultRowHeight="14.25" x14ac:dyDescent="0.2"/>
  <cols>
    <col min="1" max="1" width="14.875" customWidth="1"/>
    <col min="2" max="8" width="14.125" customWidth="1"/>
    <col min="9" max="9" width="12.375" customWidth="1"/>
    <col min="10" max="256" width="10" customWidth="1"/>
  </cols>
  <sheetData>
    <row r="1" spans="1:11" ht="39.75" customHeight="1" x14ac:dyDescent="0.2">
      <c r="A1" s="264" t="s">
        <v>80</v>
      </c>
      <c r="B1" s="264"/>
      <c r="C1" s="264"/>
      <c r="D1" s="264"/>
      <c r="E1" s="264"/>
      <c r="F1" s="264"/>
      <c r="G1" s="264"/>
      <c r="H1" s="264"/>
      <c r="I1" s="264"/>
    </row>
    <row r="2" spans="1:11" ht="19.5" customHeight="1" x14ac:dyDescent="0.2">
      <c r="A2" s="257" t="s">
        <v>294</v>
      </c>
      <c r="B2" s="257"/>
      <c r="C2" s="257"/>
      <c r="D2" s="257"/>
      <c r="E2" s="256" t="s">
        <v>307</v>
      </c>
      <c r="F2" s="256"/>
      <c r="G2" s="256"/>
      <c r="H2" s="256"/>
      <c r="I2" s="256"/>
      <c r="J2" s="256"/>
      <c r="K2" s="256"/>
    </row>
    <row r="3" spans="1:11" ht="17.25" customHeight="1" x14ac:dyDescent="0.2">
      <c r="A3" s="258" t="s">
        <v>2</v>
      </c>
      <c r="B3" s="260" t="s">
        <v>147</v>
      </c>
      <c r="C3" s="260" t="s">
        <v>73</v>
      </c>
      <c r="D3" s="260" t="s">
        <v>68</v>
      </c>
      <c r="E3" s="262" t="s">
        <v>148</v>
      </c>
      <c r="F3" s="260" t="s">
        <v>149</v>
      </c>
      <c r="G3" s="260"/>
      <c r="H3" s="260"/>
      <c r="I3" s="260"/>
      <c r="J3" s="260"/>
      <c r="K3" s="266"/>
    </row>
    <row r="4" spans="1:11" ht="17.25" customHeight="1" x14ac:dyDescent="0.2">
      <c r="A4" s="259"/>
      <c r="B4" s="261"/>
      <c r="C4" s="261"/>
      <c r="D4" s="261"/>
      <c r="E4" s="263"/>
      <c r="F4" s="48" t="s">
        <v>150</v>
      </c>
      <c r="G4" s="48" t="s">
        <v>151</v>
      </c>
      <c r="H4" s="48" t="s">
        <v>143</v>
      </c>
      <c r="I4" s="48" t="s">
        <v>152</v>
      </c>
      <c r="J4" s="63" t="s">
        <v>153</v>
      </c>
      <c r="K4" s="49" t="s">
        <v>296</v>
      </c>
    </row>
    <row r="5" spans="1:11" ht="35.1" customHeight="1" x14ac:dyDescent="0.2">
      <c r="A5" s="50" t="s">
        <v>79</v>
      </c>
      <c r="B5" s="64">
        <v>43</v>
      </c>
      <c r="C5" s="65" t="s">
        <v>297</v>
      </c>
      <c r="D5" s="52">
        <f>B5-C5</f>
        <v>27</v>
      </c>
      <c r="E5" s="53">
        <f>C5/B5</f>
        <v>0.37209302325581395</v>
      </c>
      <c r="F5" s="66">
        <v>1</v>
      </c>
      <c r="G5" s="52">
        <v>1</v>
      </c>
      <c r="H5" s="52">
        <v>4</v>
      </c>
      <c r="I5" s="67">
        <v>4</v>
      </c>
      <c r="J5" s="67">
        <v>4</v>
      </c>
      <c r="K5" s="54">
        <f>C5-SUM(F5:J5)</f>
        <v>2</v>
      </c>
    </row>
    <row r="6" spans="1:11" ht="35.1" customHeight="1" x14ac:dyDescent="0.2">
      <c r="A6" s="50" t="s">
        <v>17</v>
      </c>
      <c r="B6" s="64">
        <v>91</v>
      </c>
      <c r="C6" s="65" t="s">
        <v>298</v>
      </c>
      <c r="D6" s="52">
        <f t="shared" ref="D6:D16" si="0">B6-C6</f>
        <v>0</v>
      </c>
      <c r="E6" s="53">
        <f t="shared" ref="E6:E16" si="1">C6/B6</f>
        <v>1</v>
      </c>
      <c r="F6" s="66">
        <v>22</v>
      </c>
      <c r="G6" s="52">
        <v>12</v>
      </c>
      <c r="H6" s="52">
        <v>36</v>
      </c>
      <c r="I6" s="67">
        <v>14</v>
      </c>
      <c r="J6" s="67">
        <v>5</v>
      </c>
      <c r="K6" s="54">
        <f t="shared" ref="K6:K16" si="2">C6-SUM(F6:J6)</f>
        <v>2</v>
      </c>
    </row>
    <row r="7" spans="1:11" ht="35.1" customHeight="1" x14ac:dyDescent="0.2">
      <c r="A7" s="50" t="s">
        <v>13</v>
      </c>
      <c r="B7" s="64">
        <v>118</v>
      </c>
      <c r="C7" s="65" t="s">
        <v>299</v>
      </c>
      <c r="D7" s="52">
        <f t="shared" si="0"/>
        <v>6</v>
      </c>
      <c r="E7" s="53">
        <f t="shared" si="1"/>
        <v>0.94915254237288138</v>
      </c>
      <c r="F7" s="66">
        <v>19</v>
      </c>
      <c r="G7" s="52">
        <v>22</v>
      </c>
      <c r="H7" s="52">
        <v>46</v>
      </c>
      <c r="I7" s="67">
        <v>20</v>
      </c>
      <c r="J7" s="67">
        <v>1</v>
      </c>
      <c r="K7" s="54">
        <f t="shared" si="2"/>
        <v>4</v>
      </c>
    </row>
    <row r="8" spans="1:11" ht="35.1" customHeight="1" x14ac:dyDescent="0.2">
      <c r="A8" s="50" t="s">
        <v>18</v>
      </c>
      <c r="B8" s="64">
        <v>86</v>
      </c>
      <c r="C8" s="65" t="s">
        <v>300</v>
      </c>
      <c r="D8" s="52">
        <f t="shared" si="0"/>
        <v>2</v>
      </c>
      <c r="E8" s="53">
        <f t="shared" si="1"/>
        <v>0.97674418604651159</v>
      </c>
      <c r="F8" s="66">
        <v>19</v>
      </c>
      <c r="G8" s="52">
        <v>4</v>
      </c>
      <c r="H8" s="52">
        <v>30</v>
      </c>
      <c r="I8" s="67">
        <v>14</v>
      </c>
      <c r="J8" s="67">
        <v>8</v>
      </c>
      <c r="K8" s="54">
        <f t="shared" si="2"/>
        <v>9</v>
      </c>
    </row>
    <row r="9" spans="1:11" ht="35.1" customHeight="1" x14ac:dyDescent="0.2">
      <c r="A9" s="50" t="s">
        <v>15</v>
      </c>
      <c r="B9" s="64">
        <v>56</v>
      </c>
      <c r="C9" s="65" t="s">
        <v>154</v>
      </c>
      <c r="D9" s="52">
        <f t="shared" si="0"/>
        <v>0</v>
      </c>
      <c r="E9" s="53">
        <f t="shared" si="1"/>
        <v>1</v>
      </c>
      <c r="F9" s="66">
        <v>23</v>
      </c>
      <c r="G9" s="52">
        <v>16</v>
      </c>
      <c r="H9" s="52">
        <v>14</v>
      </c>
      <c r="I9" s="67">
        <v>2</v>
      </c>
      <c r="J9" s="67">
        <v>1</v>
      </c>
      <c r="K9" s="54">
        <f t="shared" si="2"/>
        <v>0</v>
      </c>
    </row>
    <row r="10" spans="1:11" ht="35.1" customHeight="1" x14ac:dyDescent="0.2">
      <c r="A10" s="50" t="s">
        <v>21</v>
      </c>
      <c r="B10" s="64">
        <v>198</v>
      </c>
      <c r="C10" s="65" t="s">
        <v>301</v>
      </c>
      <c r="D10" s="52">
        <f t="shared" si="0"/>
        <v>4</v>
      </c>
      <c r="E10" s="53">
        <f t="shared" si="1"/>
        <v>0.97979797979797978</v>
      </c>
      <c r="F10" s="66">
        <v>33</v>
      </c>
      <c r="G10" s="52">
        <v>21</v>
      </c>
      <c r="H10" s="52">
        <v>82</v>
      </c>
      <c r="I10" s="67">
        <v>40</v>
      </c>
      <c r="J10" s="67">
        <v>7</v>
      </c>
      <c r="K10" s="54">
        <f t="shared" si="2"/>
        <v>11</v>
      </c>
    </row>
    <row r="11" spans="1:11" ht="35.1" customHeight="1" x14ac:dyDescent="0.2">
      <c r="A11" s="50" t="s">
        <v>19</v>
      </c>
      <c r="B11" s="64">
        <v>141</v>
      </c>
      <c r="C11" s="65" t="s">
        <v>302</v>
      </c>
      <c r="D11" s="52">
        <f t="shared" si="0"/>
        <v>0</v>
      </c>
      <c r="E11" s="53">
        <f t="shared" si="1"/>
        <v>1</v>
      </c>
      <c r="F11" s="66">
        <v>60</v>
      </c>
      <c r="G11" s="52">
        <v>6</v>
      </c>
      <c r="H11" s="52">
        <v>29</v>
      </c>
      <c r="I11" s="67">
        <v>30</v>
      </c>
      <c r="J11" s="67">
        <v>9</v>
      </c>
      <c r="K11" s="54">
        <f t="shared" si="2"/>
        <v>7</v>
      </c>
    </row>
    <row r="12" spans="1:11" ht="35.1" customHeight="1" x14ac:dyDescent="0.2">
      <c r="A12" s="50" t="s">
        <v>16</v>
      </c>
      <c r="B12" s="64">
        <v>148</v>
      </c>
      <c r="C12" s="65" t="s">
        <v>303</v>
      </c>
      <c r="D12" s="52">
        <f t="shared" si="0"/>
        <v>1</v>
      </c>
      <c r="E12" s="53">
        <f t="shared" si="1"/>
        <v>0.9932432432432432</v>
      </c>
      <c r="F12" s="66">
        <v>22</v>
      </c>
      <c r="G12" s="52">
        <v>11</v>
      </c>
      <c r="H12" s="52">
        <v>77</v>
      </c>
      <c r="I12" s="52">
        <v>20</v>
      </c>
      <c r="J12" s="52">
        <v>5</v>
      </c>
      <c r="K12" s="54">
        <f t="shared" si="2"/>
        <v>12</v>
      </c>
    </row>
    <row r="13" spans="1:11" ht="35.1" customHeight="1" x14ac:dyDescent="0.2">
      <c r="A13" s="50" t="s">
        <v>12</v>
      </c>
      <c r="B13" s="64">
        <v>51</v>
      </c>
      <c r="C13" s="65" t="s">
        <v>304</v>
      </c>
      <c r="D13" s="52">
        <f t="shared" si="0"/>
        <v>10</v>
      </c>
      <c r="E13" s="53">
        <f t="shared" si="1"/>
        <v>0.80392156862745101</v>
      </c>
      <c r="F13" s="66">
        <v>8</v>
      </c>
      <c r="G13" s="52">
        <v>4</v>
      </c>
      <c r="H13" s="52">
        <v>21</v>
      </c>
      <c r="I13" s="52">
        <v>4</v>
      </c>
      <c r="J13" s="52">
        <v>0</v>
      </c>
      <c r="K13" s="54">
        <f t="shared" si="2"/>
        <v>4</v>
      </c>
    </row>
    <row r="14" spans="1:11" ht="35.1" customHeight="1" x14ac:dyDescent="0.2">
      <c r="A14" s="50" t="s">
        <v>14</v>
      </c>
      <c r="B14" s="64">
        <v>156</v>
      </c>
      <c r="C14" s="65" t="s">
        <v>305</v>
      </c>
      <c r="D14" s="52">
        <f t="shared" si="0"/>
        <v>0</v>
      </c>
      <c r="E14" s="53">
        <f t="shared" si="1"/>
        <v>1</v>
      </c>
      <c r="F14" s="66">
        <v>60</v>
      </c>
      <c r="G14" s="52">
        <v>16</v>
      </c>
      <c r="H14" s="52">
        <v>67</v>
      </c>
      <c r="I14" s="52">
        <v>9</v>
      </c>
      <c r="J14" s="52">
        <v>1</v>
      </c>
      <c r="K14" s="54">
        <f t="shared" si="2"/>
        <v>3</v>
      </c>
    </row>
    <row r="15" spans="1:11" ht="35.1" customHeight="1" x14ac:dyDescent="0.2">
      <c r="A15" s="50" t="s">
        <v>20</v>
      </c>
      <c r="B15" s="64">
        <v>2</v>
      </c>
      <c r="C15" s="68" t="s">
        <v>140</v>
      </c>
      <c r="D15" s="52">
        <f t="shared" si="0"/>
        <v>0</v>
      </c>
      <c r="E15" s="53">
        <f t="shared" si="1"/>
        <v>1</v>
      </c>
      <c r="F15" s="69">
        <v>0</v>
      </c>
      <c r="G15" s="52">
        <v>0</v>
      </c>
      <c r="H15" s="52">
        <v>0</v>
      </c>
      <c r="I15" s="52">
        <v>2</v>
      </c>
      <c r="J15" s="52">
        <v>0</v>
      </c>
      <c r="K15" s="54">
        <f t="shared" si="2"/>
        <v>0</v>
      </c>
    </row>
    <row r="16" spans="1:11" s="5" customFormat="1" ht="35.1" customHeight="1" x14ac:dyDescent="0.2">
      <c r="A16" s="55" t="s">
        <v>155</v>
      </c>
      <c r="B16" s="70">
        <v>1090</v>
      </c>
      <c r="C16" s="71" t="s">
        <v>306</v>
      </c>
      <c r="D16" s="56">
        <f t="shared" si="0"/>
        <v>50</v>
      </c>
      <c r="E16" s="57">
        <f t="shared" si="1"/>
        <v>0.95412844036697253</v>
      </c>
      <c r="F16" s="72">
        <v>267</v>
      </c>
      <c r="G16" s="56">
        <v>113</v>
      </c>
      <c r="H16" s="56">
        <v>406</v>
      </c>
      <c r="I16" s="56">
        <v>159</v>
      </c>
      <c r="J16" s="56">
        <v>41</v>
      </c>
      <c r="K16" s="59">
        <f t="shared" si="2"/>
        <v>54</v>
      </c>
    </row>
    <row r="17" spans="1:10" ht="20.25" customHeight="1" x14ac:dyDescent="0.2">
      <c r="A17" s="265" t="s">
        <v>138</v>
      </c>
      <c r="B17" s="265"/>
      <c r="C17" s="265"/>
      <c r="D17" s="265"/>
      <c r="E17" s="265"/>
      <c r="F17" s="265"/>
      <c r="G17" s="265"/>
      <c r="H17" s="265"/>
      <c r="I17" s="265"/>
      <c r="J17" s="265"/>
    </row>
  </sheetData>
  <mergeCells count="10">
    <mergeCell ref="A1:I1"/>
    <mergeCell ref="A17:J17"/>
    <mergeCell ref="A2:D2"/>
    <mergeCell ref="A3:A4"/>
    <mergeCell ref="B3:B4"/>
    <mergeCell ref="C3:C4"/>
    <mergeCell ref="D3:D4"/>
    <mergeCell ref="E3:E4"/>
    <mergeCell ref="F3:K3"/>
    <mergeCell ref="E2:K2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B1" zoomScale="30" workbookViewId="0">
      <selection activeCell="T18" sqref="T18"/>
    </sheetView>
  </sheetViews>
  <sheetFormatPr defaultColWidth="9" defaultRowHeight="14.25" x14ac:dyDescent="0.2"/>
  <cols>
    <col min="1" max="1" width="8.75" customWidth="1"/>
    <col min="2" max="3" width="7.5" customWidth="1"/>
    <col min="4" max="4" width="8.625" customWidth="1"/>
    <col min="5" max="6" width="7.5" customWidth="1"/>
    <col min="7" max="7" width="8.75" customWidth="1"/>
    <col min="8" max="8" width="7.75" customWidth="1"/>
    <col min="9" max="9" width="5.875" customWidth="1"/>
    <col min="10" max="10" width="7.125" customWidth="1"/>
    <col min="11" max="11" width="7.375" customWidth="1"/>
    <col min="12" max="13" width="7.125" customWidth="1"/>
    <col min="14" max="14" width="7.875" customWidth="1"/>
    <col min="15" max="15" width="8" customWidth="1"/>
    <col min="16" max="16" width="8.25" customWidth="1"/>
    <col min="17" max="17" width="6.75" customWidth="1"/>
    <col min="18" max="18" width="9" style="5" customWidth="1"/>
    <col min="19" max="256" width="10" customWidth="1"/>
  </cols>
  <sheetData>
    <row r="1" spans="1:23" ht="33.75" x14ac:dyDescent="0.2">
      <c r="A1" s="222" t="s">
        <v>314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3" ht="33.75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1"/>
    </row>
    <row r="3" spans="1:23" ht="18.75" customHeight="1" x14ac:dyDescent="0.2">
      <c r="A3" s="74" t="s">
        <v>315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1"/>
    </row>
    <row r="4" spans="1:23" ht="18.75" customHeight="1" x14ac:dyDescent="0.2">
      <c r="A4" s="279" t="s">
        <v>2</v>
      </c>
      <c r="B4" s="281" t="s">
        <v>316</v>
      </c>
      <c r="C4" s="284" t="s">
        <v>81</v>
      </c>
      <c r="D4" s="284"/>
      <c r="E4" s="284"/>
      <c r="F4" s="284"/>
      <c r="G4" s="284"/>
      <c r="H4" s="284"/>
      <c r="I4" s="284"/>
      <c r="J4" s="276" t="s">
        <v>317</v>
      </c>
      <c r="K4" s="276"/>
      <c r="L4" s="269" t="s">
        <v>318</v>
      </c>
      <c r="M4" s="277"/>
      <c r="N4" s="270"/>
      <c r="O4" s="276" t="s">
        <v>319</v>
      </c>
      <c r="P4" s="276"/>
      <c r="Q4" s="276" t="s">
        <v>320</v>
      </c>
      <c r="R4" s="276"/>
      <c r="S4" s="269" t="s">
        <v>321</v>
      </c>
      <c r="T4" s="270"/>
      <c r="U4" s="269" t="s">
        <v>322</v>
      </c>
      <c r="V4" s="270"/>
      <c r="W4" s="274" t="s">
        <v>323</v>
      </c>
    </row>
    <row r="5" spans="1:23" x14ac:dyDescent="0.2">
      <c r="A5" s="280"/>
      <c r="B5" s="282"/>
      <c r="C5" s="273" t="s">
        <v>82</v>
      </c>
      <c r="D5" s="273"/>
      <c r="E5" s="273"/>
      <c r="F5" s="273" t="s">
        <v>83</v>
      </c>
      <c r="G5" s="273"/>
      <c r="H5" s="273"/>
      <c r="I5" s="268" t="s">
        <v>22</v>
      </c>
      <c r="J5" s="268"/>
      <c r="K5" s="268"/>
      <c r="L5" s="271"/>
      <c r="M5" s="278"/>
      <c r="N5" s="272"/>
      <c r="O5" s="268"/>
      <c r="P5" s="268"/>
      <c r="Q5" s="268"/>
      <c r="R5" s="268"/>
      <c r="S5" s="271"/>
      <c r="T5" s="272"/>
      <c r="U5" s="271"/>
      <c r="V5" s="272"/>
      <c r="W5" s="275"/>
    </row>
    <row r="6" spans="1:23" ht="33" customHeight="1" x14ac:dyDescent="0.2">
      <c r="A6" s="280"/>
      <c r="B6" s="283"/>
      <c r="C6" s="76" t="s">
        <v>84</v>
      </c>
      <c r="D6" s="76" t="s">
        <v>85</v>
      </c>
      <c r="E6" s="76" t="s">
        <v>86</v>
      </c>
      <c r="F6" s="76" t="s">
        <v>84</v>
      </c>
      <c r="G6" s="76" t="s">
        <v>85</v>
      </c>
      <c r="H6" s="76" t="s">
        <v>86</v>
      </c>
      <c r="I6" s="268"/>
      <c r="J6" s="76" t="s">
        <v>87</v>
      </c>
      <c r="K6" s="76" t="s">
        <v>88</v>
      </c>
      <c r="L6" s="76" t="s">
        <v>210</v>
      </c>
      <c r="M6" s="76" t="s">
        <v>211</v>
      </c>
      <c r="N6" s="76" t="s">
        <v>324</v>
      </c>
      <c r="O6" s="76" t="s">
        <v>87</v>
      </c>
      <c r="P6" s="76" t="s">
        <v>89</v>
      </c>
      <c r="Q6" s="76" t="s">
        <v>87</v>
      </c>
      <c r="R6" s="76" t="s">
        <v>325</v>
      </c>
      <c r="S6" s="77" t="s">
        <v>326</v>
      </c>
      <c r="T6" s="77" t="s">
        <v>327</v>
      </c>
      <c r="U6" s="77" t="s">
        <v>328</v>
      </c>
      <c r="V6" s="77" t="s">
        <v>329</v>
      </c>
      <c r="W6" s="78" t="s">
        <v>330</v>
      </c>
    </row>
    <row r="7" spans="1:23" ht="33" customHeight="1" x14ac:dyDescent="0.2">
      <c r="A7" s="79" t="s">
        <v>11</v>
      </c>
      <c r="B7" s="80">
        <v>3</v>
      </c>
      <c r="C7" s="81">
        <v>257</v>
      </c>
      <c r="D7" s="81">
        <v>268</v>
      </c>
      <c r="E7" s="82">
        <v>0.95895522388059706</v>
      </c>
      <c r="F7" s="81">
        <v>16</v>
      </c>
      <c r="G7" s="81">
        <v>17</v>
      </c>
      <c r="H7" s="82">
        <v>0.94117647058823528</v>
      </c>
      <c r="I7" s="83">
        <v>285</v>
      </c>
      <c r="J7" s="81">
        <v>0</v>
      </c>
      <c r="K7" s="84">
        <v>0</v>
      </c>
      <c r="L7" s="85">
        <v>0</v>
      </c>
      <c r="M7" s="81">
        <v>164</v>
      </c>
      <c r="N7" s="84">
        <v>0.57543859649122808</v>
      </c>
      <c r="O7" s="83">
        <v>300</v>
      </c>
      <c r="P7" s="86">
        <v>1</v>
      </c>
      <c r="Q7" s="83">
        <v>0</v>
      </c>
      <c r="R7" s="82">
        <v>0</v>
      </c>
      <c r="S7" s="87">
        <v>2641</v>
      </c>
      <c r="T7" s="88">
        <v>0.93718949609652236</v>
      </c>
      <c r="U7" s="87">
        <v>88</v>
      </c>
      <c r="V7" s="87"/>
      <c r="W7" s="89">
        <v>5</v>
      </c>
    </row>
    <row r="8" spans="1:23" ht="33" customHeight="1" x14ac:dyDescent="0.2">
      <c r="A8" s="90" t="s">
        <v>17</v>
      </c>
      <c r="B8" s="91">
        <v>0</v>
      </c>
      <c r="C8" s="92">
        <v>1092</v>
      </c>
      <c r="D8" s="92">
        <v>1218</v>
      </c>
      <c r="E8" s="93">
        <v>0.89655172413793105</v>
      </c>
      <c r="F8" s="92">
        <v>12</v>
      </c>
      <c r="G8" s="92">
        <v>12</v>
      </c>
      <c r="H8" s="94">
        <v>1</v>
      </c>
      <c r="I8" s="95">
        <v>1230</v>
      </c>
      <c r="J8" s="92">
        <v>291</v>
      </c>
      <c r="K8" s="96">
        <v>0.23658536585365852</v>
      </c>
      <c r="L8" s="97">
        <v>695</v>
      </c>
      <c r="M8" s="92">
        <v>95</v>
      </c>
      <c r="N8" s="96">
        <v>0.64227642276422769</v>
      </c>
      <c r="O8" s="92">
        <v>2300</v>
      </c>
      <c r="P8" s="98">
        <v>1</v>
      </c>
      <c r="Q8" s="92">
        <v>88</v>
      </c>
      <c r="R8" s="93">
        <v>7.1544715447154475E-2</v>
      </c>
      <c r="S8" s="99">
        <v>2527</v>
      </c>
      <c r="T8" s="100">
        <v>1</v>
      </c>
      <c r="U8" s="101">
        <v>5</v>
      </c>
      <c r="V8" s="100"/>
      <c r="W8" s="102">
        <v>1273</v>
      </c>
    </row>
    <row r="9" spans="1:23" ht="33" customHeight="1" x14ac:dyDescent="0.2">
      <c r="A9" s="103" t="s">
        <v>13</v>
      </c>
      <c r="B9" s="104">
        <v>1</v>
      </c>
      <c r="C9" s="81">
        <v>873</v>
      </c>
      <c r="D9" s="81">
        <v>888</v>
      </c>
      <c r="E9" s="82">
        <v>0.98310810810810811</v>
      </c>
      <c r="F9" s="81">
        <v>3</v>
      </c>
      <c r="G9" s="81">
        <v>3</v>
      </c>
      <c r="H9" s="105">
        <v>1</v>
      </c>
      <c r="I9" s="83">
        <v>891</v>
      </c>
      <c r="J9" s="81">
        <v>537</v>
      </c>
      <c r="K9" s="84">
        <v>0.60269360269360273</v>
      </c>
      <c r="L9" s="85">
        <v>575</v>
      </c>
      <c r="M9" s="81">
        <v>100</v>
      </c>
      <c r="N9" s="84">
        <v>0.75757575757575757</v>
      </c>
      <c r="O9" s="81">
        <v>741</v>
      </c>
      <c r="P9" s="86">
        <v>0.83164983164983164</v>
      </c>
      <c r="Q9" s="81">
        <v>126</v>
      </c>
      <c r="R9" s="82">
        <v>0.14141414141414141</v>
      </c>
      <c r="S9" s="106">
        <v>1224</v>
      </c>
      <c r="T9" s="107">
        <v>0.9503105590062112</v>
      </c>
      <c r="U9" s="108">
        <v>19</v>
      </c>
      <c r="V9" s="107"/>
      <c r="W9" s="89">
        <v>855</v>
      </c>
    </row>
    <row r="10" spans="1:23" ht="33" customHeight="1" x14ac:dyDescent="0.2">
      <c r="A10" s="90" t="s">
        <v>18</v>
      </c>
      <c r="B10" s="91">
        <v>0</v>
      </c>
      <c r="C10" s="92">
        <v>1921</v>
      </c>
      <c r="D10" s="92">
        <v>2252</v>
      </c>
      <c r="E10" s="93">
        <v>0.85301953818827714</v>
      </c>
      <c r="F10" s="92">
        <v>5</v>
      </c>
      <c r="G10" s="92">
        <v>5</v>
      </c>
      <c r="H10" s="94">
        <v>1</v>
      </c>
      <c r="I10" s="95">
        <v>2257</v>
      </c>
      <c r="J10" s="92">
        <v>990</v>
      </c>
      <c r="K10" s="96">
        <v>0.43863535666814357</v>
      </c>
      <c r="L10" s="97">
        <v>804</v>
      </c>
      <c r="M10" s="92">
        <v>212</v>
      </c>
      <c r="N10" s="96">
        <v>0.45015507310589276</v>
      </c>
      <c r="O10" s="92">
        <v>11498</v>
      </c>
      <c r="P10" s="98">
        <v>1</v>
      </c>
      <c r="Q10" s="92">
        <v>239</v>
      </c>
      <c r="R10" s="93">
        <v>0.10589277802392556</v>
      </c>
      <c r="S10" s="99">
        <v>3166</v>
      </c>
      <c r="T10" s="100">
        <v>1</v>
      </c>
      <c r="U10" s="101">
        <v>5</v>
      </c>
      <c r="V10" s="100"/>
      <c r="W10" s="102">
        <v>4016</v>
      </c>
    </row>
    <row r="11" spans="1:23" ht="33" customHeight="1" x14ac:dyDescent="0.2">
      <c r="A11" s="103" t="s">
        <v>15</v>
      </c>
      <c r="B11" s="104">
        <v>0</v>
      </c>
      <c r="C11" s="81">
        <v>969</v>
      </c>
      <c r="D11" s="81">
        <v>1123</v>
      </c>
      <c r="E11" s="82">
        <v>0.86286731967943009</v>
      </c>
      <c r="F11" s="81">
        <v>2</v>
      </c>
      <c r="G11" s="81">
        <v>2</v>
      </c>
      <c r="H11" s="105">
        <v>1</v>
      </c>
      <c r="I11" s="83">
        <v>1125</v>
      </c>
      <c r="J11" s="81">
        <v>434</v>
      </c>
      <c r="K11" s="84">
        <v>0.38577777777777778</v>
      </c>
      <c r="L11" s="85">
        <v>405</v>
      </c>
      <c r="M11" s="81">
        <v>120</v>
      </c>
      <c r="N11" s="84">
        <v>0.46666666666666667</v>
      </c>
      <c r="O11" s="81">
        <v>1920</v>
      </c>
      <c r="P11" s="86">
        <v>1</v>
      </c>
      <c r="Q11" s="81">
        <v>131</v>
      </c>
      <c r="R11" s="82">
        <v>0.11644444444444445</v>
      </c>
      <c r="S11" s="106">
        <v>421</v>
      </c>
      <c r="T11" s="107">
        <v>0.25059523809523809</v>
      </c>
      <c r="U11" s="108">
        <v>0</v>
      </c>
      <c r="V11" s="107"/>
      <c r="W11" s="89">
        <v>773</v>
      </c>
    </row>
    <row r="12" spans="1:23" ht="33" customHeight="1" x14ac:dyDescent="0.2">
      <c r="A12" s="90" t="s">
        <v>20</v>
      </c>
      <c r="B12" s="91">
        <v>5</v>
      </c>
      <c r="C12" s="92">
        <v>281</v>
      </c>
      <c r="D12" s="92">
        <v>470</v>
      </c>
      <c r="E12" s="93">
        <v>0.59787234042553195</v>
      </c>
      <c r="F12" s="92">
        <v>1</v>
      </c>
      <c r="G12" s="92">
        <v>3</v>
      </c>
      <c r="H12" s="93">
        <v>0.33333333333333331</v>
      </c>
      <c r="I12" s="95">
        <v>473</v>
      </c>
      <c r="J12" s="92">
        <v>95</v>
      </c>
      <c r="K12" s="96">
        <v>0.20084566596194503</v>
      </c>
      <c r="L12" s="97">
        <v>63</v>
      </c>
      <c r="M12" s="92">
        <v>0</v>
      </c>
      <c r="N12" s="96">
        <v>0.1331923890063425</v>
      </c>
      <c r="O12" s="92">
        <v>437</v>
      </c>
      <c r="P12" s="98">
        <v>0.92389006342494717</v>
      </c>
      <c r="Q12" s="92">
        <v>52</v>
      </c>
      <c r="R12" s="93">
        <v>0.10993657505285412</v>
      </c>
      <c r="S12" s="99">
        <v>722</v>
      </c>
      <c r="T12" s="100">
        <v>1</v>
      </c>
      <c r="U12" s="101">
        <v>0</v>
      </c>
      <c r="V12" s="100"/>
      <c r="W12" s="102">
        <v>358</v>
      </c>
    </row>
    <row r="13" spans="1:23" ht="33" customHeight="1" x14ac:dyDescent="0.2">
      <c r="A13" s="103" t="s">
        <v>21</v>
      </c>
      <c r="B13" s="104">
        <v>0</v>
      </c>
      <c r="C13" s="81">
        <v>666</v>
      </c>
      <c r="D13" s="81">
        <v>850</v>
      </c>
      <c r="E13" s="82">
        <v>0.78352941176470592</v>
      </c>
      <c r="F13" s="81">
        <v>11</v>
      </c>
      <c r="G13" s="81">
        <v>13</v>
      </c>
      <c r="H13" s="82">
        <v>0.84615384615384615</v>
      </c>
      <c r="I13" s="83">
        <v>863</v>
      </c>
      <c r="J13" s="81">
        <v>286</v>
      </c>
      <c r="K13" s="84">
        <v>0.33140208574739283</v>
      </c>
      <c r="L13" s="85">
        <v>287</v>
      </c>
      <c r="M13" s="81">
        <v>34</v>
      </c>
      <c r="N13" s="84">
        <v>0.37195828505214368</v>
      </c>
      <c r="O13" s="81">
        <v>5637</v>
      </c>
      <c r="P13" s="86">
        <v>1</v>
      </c>
      <c r="Q13" s="81">
        <v>14</v>
      </c>
      <c r="R13" s="82">
        <v>1.6222479721900347E-2</v>
      </c>
      <c r="S13" s="106">
        <v>1075</v>
      </c>
      <c r="T13" s="107">
        <v>0.82692307692307687</v>
      </c>
      <c r="U13" s="108">
        <v>1</v>
      </c>
      <c r="V13" s="107"/>
      <c r="W13" s="89">
        <v>617</v>
      </c>
    </row>
    <row r="14" spans="1:23" ht="33" customHeight="1" x14ac:dyDescent="0.2">
      <c r="A14" s="90" t="s">
        <v>19</v>
      </c>
      <c r="B14" s="91">
        <v>0</v>
      </c>
      <c r="C14" s="92">
        <v>1195</v>
      </c>
      <c r="D14" s="92">
        <v>1219</v>
      </c>
      <c r="E14" s="93">
        <v>0.98031173092698931</v>
      </c>
      <c r="F14" s="92">
        <v>23</v>
      </c>
      <c r="G14" s="92">
        <v>24</v>
      </c>
      <c r="H14" s="93">
        <v>0.95833333333333337</v>
      </c>
      <c r="I14" s="95">
        <v>1243</v>
      </c>
      <c r="J14" s="92">
        <v>746</v>
      </c>
      <c r="K14" s="96">
        <v>0.60016090104585684</v>
      </c>
      <c r="L14" s="97">
        <v>839</v>
      </c>
      <c r="M14" s="92">
        <v>34</v>
      </c>
      <c r="N14" s="96">
        <v>0.70233306516492355</v>
      </c>
      <c r="O14" s="92">
        <v>1671</v>
      </c>
      <c r="P14" s="98">
        <v>1</v>
      </c>
      <c r="Q14" s="92">
        <v>99</v>
      </c>
      <c r="R14" s="93">
        <v>7.9646017699115043E-2</v>
      </c>
      <c r="S14" s="99">
        <v>1044</v>
      </c>
      <c r="T14" s="100">
        <v>0.61738616203429919</v>
      </c>
      <c r="U14" s="101">
        <v>13</v>
      </c>
      <c r="V14" s="100"/>
      <c r="W14" s="102">
        <v>1424</v>
      </c>
    </row>
    <row r="15" spans="1:23" ht="33" customHeight="1" x14ac:dyDescent="0.2">
      <c r="A15" s="103" t="s">
        <v>16</v>
      </c>
      <c r="B15" s="104">
        <v>1</v>
      </c>
      <c r="C15" s="81">
        <v>599</v>
      </c>
      <c r="D15" s="81">
        <v>620</v>
      </c>
      <c r="E15" s="82">
        <v>0.96612903225806457</v>
      </c>
      <c r="F15" s="81">
        <v>2</v>
      </c>
      <c r="G15" s="81">
        <v>4</v>
      </c>
      <c r="H15" s="82">
        <v>0.5</v>
      </c>
      <c r="I15" s="83">
        <v>624</v>
      </c>
      <c r="J15" s="81">
        <v>236</v>
      </c>
      <c r="K15" s="84">
        <v>0.37820512820512819</v>
      </c>
      <c r="L15" s="85">
        <v>250</v>
      </c>
      <c r="M15" s="81">
        <v>3</v>
      </c>
      <c r="N15" s="84">
        <v>0.40544871794871795</v>
      </c>
      <c r="O15" s="81">
        <v>6133</v>
      </c>
      <c r="P15" s="86">
        <v>1</v>
      </c>
      <c r="Q15" s="81">
        <v>83</v>
      </c>
      <c r="R15" s="82">
        <v>0.13301282051282051</v>
      </c>
      <c r="S15" s="106">
        <v>1018</v>
      </c>
      <c r="T15" s="107">
        <v>1</v>
      </c>
      <c r="U15" s="108">
        <v>0</v>
      </c>
      <c r="V15" s="107"/>
      <c r="W15" s="89">
        <v>665</v>
      </c>
    </row>
    <row r="16" spans="1:23" ht="33" customHeight="1" x14ac:dyDescent="0.2">
      <c r="A16" s="90" t="s">
        <v>12</v>
      </c>
      <c r="B16" s="91">
        <v>0</v>
      </c>
      <c r="C16" s="92">
        <v>1305</v>
      </c>
      <c r="D16" s="92">
        <v>1446</v>
      </c>
      <c r="E16" s="93">
        <v>0.90248962655601661</v>
      </c>
      <c r="F16" s="92">
        <v>7</v>
      </c>
      <c r="G16" s="92">
        <v>7</v>
      </c>
      <c r="H16" s="94">
        <v>1</v>
      </c>
      <c r="I16" s="95">
        <v>1453</v>
      </c>
      <c r="J16" s="92">
        <v>506</v>
      </c>
      <c r="K16" s="96">
        <v>0.34824501032346866</v>
      </c>
      <c r="L16" s="97">
        <v>354</v>
      </c>
      <c r="M16" s="92">
        <v>44</v>
      </c>
      <c r="N16" s="96">
        <v>0.27391603578802476</v>
      </c>
      <c r="O16" s="92">
        <v>1864</v>
      </c>
      <c r="P16" s="98">
        <v>1</v>
      </c>
      <c r="Q16" s="92">
        <v>276</v>
      </c>
      <c r="R16" s="93">
        <v>0.1899518238128011</v>
      </c>
      <c r="S16" s="99">
        <v>2039</v>
      </c>
      <c r="T16" s="100">
        <v>1</v>
      </c>
      <c r="U16" s="101">
        <v>5</v>
      </c>
      <c r="V16" s="100"/>
      <c r="W16" s="102">
        <v>1221</v>
      </c>
    </row>
    <row r="17" spans="1:23" ht="33" customHeight="1" x14ac:dyDescent="0.2">
      <c r="A17" s="103" t="s">
        <v>14</v>
      </c>
      <c r="B17" s="104">
        <v>0</v>
      </c>
      <c r="C17" s="81">
        <v>1781</v>
      </c>
      <c r="D17" s="81">
        <v>1803</v>
      </c>
      <c r="E17" s="82">
        <v>0.98779811425402109</v>
      </c>
      <c r="F17" s="81">
        <v>15</v>
      </c>
      <c r="G17" s="81">
        <v>14</v>
      </c>
      <c r="H17" s="105">
        <v>1.0714285714285714</v>
      </c>
      <c r="I17" s="83">
        <v>1817</v>
      </c>
      <c r="J17" s="81">
        <v>996</v>
      </c>
      <c r="K17" s="84">
        <v>0.54815630159603745</v>
      </c>
      <c r="L17" s="85">
        <v>229</v>
      </c>
      <c r="M17" s="81">
        <v>94</v>
      </c>
      <c r="N17" s="84">
        <v>0.17776554760594387</v>
      </c>
      <c r="O17" s="81">
        <v>4137</v>
      </c>
      <c r="P17" s="86">
        <v>1</v>
      </c>
      <c r="Q17" s="81">
        <v>276</v>
      </c>
      <c r="R17" s="82">
        <v>0.15189873417721519</v>
      </c>
      <c r="S17" s="106">
        <v>2051</v>
      </c>
      <c r="T17" s="107">
        <v>0.9019349164467898</v>
      </c>
      <c r="U17" s="108">
        <v>2</v>
      </c>
      <c r="V17" s="107"/>
      <c r="W17" s="89">
        <v>2079</v>
      </c>
    </row>
    <row r="18" spans="1:23" ht="33" customHeight="1" x14ac:dyDescent="0.2">
      <c r="A18" s="109" t="s">
        <v>22</v>
      </c>
      <c r="B18" s="110">
        <v>10</v>
      </c>
      <c r="C18" s="111">
        <v>10939</v>
      </c>
      <c r="D18" s="111">
        <v>12157</v>
      </c>
      <c r="E18" s="93">
        <v>0.89981080858764495</v>
      </c>
      <c r="F18" s="111">
        <v>97</v>
      </c>
      <c r="G18" s="111">
        <v>104</v>
      </c>
      <c r="H18" s="93">
        <v>0.93269230769230771</v>
      </c>
      <c r="I18" s="95">
        <v>12261</v>
      </c>
      <c r="J18" s="111">
        <v>5117</v>
      </c>
      <c r="K18" s="96">
        <v>0.41733953184895195</v>
      </c>
      <c r="L18" s="112">
        <v>4501</v>
      </c>
      <c r="M18" s="111">
        <v>900</v>
      </c>
      <c r="N18" s="96">
        <v>0.44050240600277302</v>
      </c>
      <c r="O18" s="111">
        <v>36638</v>
      </c>
      <c r="P18" s="98">
        <v>1</v>
      </c>
      <c r="Q18" s="111">
        <v>1384</v>
      </c>
      <c r="R18" s="93">
        <v>0.11287823179186036</v>
      </c>
      <c r="S18" s="113">
        <v>17928</v>
      </c>
      <c r="T18" s="114">
        <v>0.91919606234618545</v>
      </c>
      <c r="U18" s="115">
        <f>SUM(U7:U17)</f>
        <v>138</v>
      </c>
      <c r="V18" s="114"/>
      <c r="W18" s="116">
        <v>13286</v>
      </c>
    </row>
    <row r="19" spans="1:23" ht="82.9" customHeight="1" x14ac:dyDescent="0.2">
      <c r="A19" s="267" t="s">
        <v>331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</row>
  </sheetData>
  <mergeCells count="15">
    <mergeCell ref="A1:W1"/>
    <mergeCell ref="F5:H5"/>
    <mergeCell ref="A4:A6"/>
    <mergeCell ref="B4:B6"/>
    <mergeCell ref="C4:I4"/>
    <mergeCell ref="A19:W19"/>
    <mergeCell ref="I5:I6"/>
    <mergeCell ref="U4:V5"/>
    <mergeCell ref="C5:E5"/>
    <mergeCell ref="W4:W5"/>
    <mergeCell ref="J4:K5"/>
    <mergeCell ref="L4:N5"/>
    <mergeCell ref="O4:P5"/>
    <mergeCell ref="Q4:R5"/>
    <mergeCell ref="S4:T5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25" sqref="F25"/>
    </sheetView>
  </sheetViews>
  <sheetFormatPr defaultColWidth="9" defaultRowHeight="14.25" x14ac:dyDescent="0.2"/>
  <cols>
    <col min="1" max="4" width="28.75" customWidth="1"/>
    <col min="5" max="256" width="10" customWidth="1"/>
  </cols>
  <sheetData>
    <row r="1" spans="1:4" ht="31.5" x14ac:dyDescent="0.2">
      <c r="A1" s="285" t="s">
        <v>273</v>
      </c>
      <c r="B1" s="286"/>
      <c r="C1" s="286"/>
      <c r="D1" s="286"/>
    </row>
    <row r="2" spans="1:4" x14ac:dyDescent="0.2">
      <c r="A2" s="47"/>
      <c r="B2" s="47"/>
      <c r="C2" s="47"/>
      <c r="D2" s="47"/>
    </row>
    <row r="3" spans="1:4" ht="30.75" customHeight="1" x14ac:dyDescent="0.2">
      <c r="A3" s="289" t="s">
        <v>280</v>
      </c>
      <c r="B3" s="289"/>
      <c r="C3" s="289"/>
      <c r="D3" s="289"/>
    </row>
    <row r="4" spans="1:4" ht="20.100000000000001" customHeight="1" x14ac:dyDescent="0.2">
      <c r="A4" s="117" t="s">
        <v>274</v>
      </c>
      <c r="B4" s="118" t="s">
        <v>275</v>
      </c>
      <c r="C4" s="118" t="s">
        <v>276</v>
      </c>
      <c r="D4" s="119" t="s">
        <v>277</v>
      </c>
    </row>
    <row r="5" spans="1:4" ht="24.95" customHeight="1" x14ac:dyDescent="0.2">
      <c r="A5" s="120" t="s">
        <v>0</v>
      </c>
      <c r="B5" s="121">
        <v>39</v>
      </c>
      <c r="C5" s="121">
        <v>3</v>
      </c>
      <c r="D5" s="122">
        <f t="shared" ref="D5:D16" si="0">SUM(B5:C5)</f>
        <v>42</v>
      </c>
    </row>
    <row r="6" spans="1:4" ht="24.95" customHeight="1" x14ac:dyDescent="0.2">
      <c r="A6" s="120" t="s">
        <v>250</v>
      </c>
      <c r="B6" s="121">
        <v>134</v>
      </c>
      <c r="C6" s="121">
        <v>0</v>
      </c>
      <c r="D6" s="122">
        <f t="shared" si="0"/>
        <v>134</v>
      </c>
    </row>
    <row r="7" spans="1:4" ht="24.95" customHeight="1" x14ac:dyDescent="0.2">
      <c r="A7" s="120" t="s">
        <v>251</v>
      </c>
      <c r="B7" s="121">
        <v>305</v>
      </c>
      <c r="C7" s="121">
        <v>0</v>
      </c>
      <c r="D7" s="122">
        <f t="shared" si="0"/>
        <v>305</v>
      </c>
    </row>
    <row r="8" spans="1:4" ht="24.95" customHeight="1" x14ac:dyDescent="0.2">
      <c r="A8" s="120" t="s">
        <v>252</v>
      </c>
      <c r="B8" s="121">
        <v>381</v>
      </c>
      <c r="C8" s="121">
        <v>0</v>
      </c>
      <c r="D8" s="122">
        <f t="shared" si="0"/>
        <v>381</v>
      </c>
    </row>
    <row r="9" spans="1:4" ht="24.95" customHeight="1" x14ac:dyDescent="0.2">
      <c r="A9" s="120" t="s">
        <v>253</v>
      </c>
      <c r="B9" s="121">
        <v>99</v>
      </c>
      <c r="C9" s="121">
        <v>0</v>
      </c>
      <c r="D9" s="122">
        <f t="shared" si="0"/>
        <v>99</v>
      </c>
    </row>
    <row r="10" spans="1:4" ht="24.95" customHeight="1" x14ac:dyDescent="0.2">
      <c r="A10" s="120" t="s">
        <v>254</v>
      </c>
      <c r="B10" s="121">
        <v>30</v>
      </c>
      <c r="C10" s="121">
        <v>0</v>
      </c>
      <c r="D10" s="122">
        <f t="shared" si="0"/>
        <v>30</v>
      </c>
    </row>
    <row r="11" spans="1:4" ht="24.95" customHeight="1" x14ac:dyDescent="0.2">
      <c r="A11" s="120" t="s">
        <v>255</v>
      </c>
      <c r="B11" s="121">
        <v>125</v>
      </c>
      <c r="C11" s="121">
        <v>0</v>
      </c>
      <c r="D11" s="122">
        <f t="shared" si="0"/>
        <v>125</v>
      </c>
    </row>
    <row r="12" spans="1:4" ht="24.95" customHeight="1" x14ac:dyDescent="0.2">
      <c r="A12" s="120" t="s">
        <v>256</v>
      </c>
      <c r="B12" s="121">
        <v>16</v>
      </c>
      <c r="C12" s="121">
        <v>0</v>
      </c>
      <c r="D12" s="122">
        <f t="shared" si="0"/>
        <v>16</v>
      </c>
    </row>
    <row r="13" spans="1:4" ht="24.95" customHeight="1" x14ac:dyDescent="0.2">
      <c r="A13" s="120" t="s">
        <v>257</v>
      </c>
      <c r="B13" s="121">
        <v>564</v>
      </c>
      <c r="C13" s="121">
        <v>1</v>
      </c>
      <c r="D13" s="122">
        <f t="shared" si="0"/>
        <v>565</v>
      </c>
    </row>
    <row r="14" spans="1:4" ht="24.95" customHeight="1" x14ac:dyDescent="0.2">
      <c r="A14" s="120" t="s">
        <v>258</v>
      </c>
      <c r="B14" s="121">
        <v>14</v>
      </c>
      <c r="C14" s="121">
        <v>1</v>
      </c>
      <c r="D14" s="122">
        <f t="shared" si="0"/>
        <v>15</v>
      </c>
    </row>
    <row r="15" spans="1:4" ht="24.95" customHeight="1" x14ac:dyDescent="0.2">
      <c r="A15" s="120" t="s">
        <v>259</v>
      </c>
      <c r="B15" s="121">
        <v>6</v>
      </c>
      <c r="C15" s="121">
        <v>0</v>
      </c>
      <c r="D15" s="122">
        <f t="shared" si="0"/>
        <v>6</v>
      </c>
    </row>
    <row r="16" spans="1:4" ht="24.95" customHeight="1" x14ac:dyDescent="0.2">
      <c r="A16" s="123" t="s">
        <v>278</v>
      </c>
      <c r="B16" s="124">
        <f>SUM(B5:B15)</f>
        <v>1713</v>
      </c>
      <c r="C16" s="124">
        <f>SUM(C5:C15)</f>
        <v>5</v>
      </c>
      <c r="D16" s="125">
        <f t="shared" si="0"/>
        <v>1718</v>
      </c>
    </row>
    <row r="17" spans="1:4" ht="33" customHeight="1" x14ac:dyDescent="0.2">
      <c r="A17" s="287" t="s">
        <v>279</v>
      </c>
      <c r="B17" s="288"/>
      <c r="C17" s="288"/>
      <c r="D17" s="288"/>
    </row>
    <row r="18" spans="1:4" ht="14.25" customHeight="1" x14ac:dyDescent="0.2"/>
  </sheetData>
  <mergeCells count="3">
    <mergeCell ref="A1:D1"/>
    <mergeCell ref="A17:D17"/>
    <mergeCell ref="A3:D3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01两级文书</vt:lpstr>
      <vt:lpstr>02两级直播</vt:lpstr>
      <vt:lpstr>03两级流程</vt:lpstr>
      <vt:lpstr>04综合结案</vt:lpstr>
      <vt:lpstr>05两级诉讼旧存</vt:lpstr>
      <vt:lpstr>06两级执行旧存</vt:lpstr>
      <vt:lpstr>07智慧法院</vt:lpstr>
      <vt:lpstr>08微法院</vt:lpstr>
      <vt:lpstr>09信息发布情况</vt:lpstr>
      <vt:lpstr>10两级卷宗</vt:lpstr>
      <vt:lpstr>11两级法院院庭长监管</vt:lpstr>
      <vt:lpstr>12审判效率</vt:lpstr>
      <vt:lpstr>13审判质量</vt:lpstr>
      <vt:lpstr>14长期未结</vt:lpstr>
      <vt:lpstr>15基层院排名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</cp:lastModifiedBy>
  <dcterms:created xsi:type="dcterms:W3CDTF">2015-06-05T10:19:34Z</dcterms:created>
  <dcterms:modified xsi:type="dcterms:W3CDTF">2020-10-30T00:43:32Z</dcterms:modified>
</cp:coreProperties>
</file>